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1aa9930c0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FA example" sheetId="1" r:id="R13a8c317c79643f4"/>
    <x:sheet xmlns:r="http://schemas.openxmlformats.org/officeDocument/2006/relationships" name="Inputs and source" sheetId="2" r:id="R01f586ea783f43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;(&quot;$&quot;#,##0);&quot;–&quot;"/>
    <x:numFmt numFmtId="201" formatCode="0.00%;(0.00%);&quot;–&quot;"/>
    <x:numFmt numFmtId="202" formatCode="0.00;(0.00);0.00"/>
  </x:numFmts>
  <x:fonts count="9">
    <x:font>
      <x:sz val="11"/>
      <x:name val="Carlito"/>
    </x:font>
    <x:font>
      <x:sz val="10"/>
      <x:color rgb="FF202A35"/>
      <x:name val="Arial"/>
    </x:font>
    <x:font>
      <x:b/>
      <x:sz val="16"/>
      <x:color rgb="FF24374B"/>
      <x:name val="Arial"/>
    </x:font>
    <x:font>
      <x:i/>
      <x:sz val="10"/>
      <x:color rgb="FF52606C"/>
      <x:name val="Arial"/>
    </x:font>
    <x:font>
      <x:sz val="10"/>
      <x:color rgb="FF184FA3"/>
      <x:name val="Arial"/>
    </x:font>
    <x:font>
      <x:b/>
      <x:sz val="10"/>
      <x:color rgb="FFFFFFFF"/>
      <x:name val="Arial"/>
    </x:font>
    <x:font>
      <x:sz val="10"/>
      <x:color rgb="FF667584"/>
      <x:name val="Arial"/>
    </x:font>
    <x:font>
      <x:b/>
      <x:sz val="10"/>
      <x:color rgb="FF202A35"/>
      <x:name val="Arial"/>
    </x:font>
    <x:font>
      <x:b/>
      <x:sz val="12"/>
      <x:color rgb="FF2437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74B"/>
      </x:patternFill>
    </x:fill>
    <x:fill>
      <x:patternFill patternType="solid">
        <x:fgColor rgb="FFEDF2F6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9E0E5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200" fontId="7" fillId="4" borderId="4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7" fillId="4" borderId="4" xfId="0" applyNumberFormat="1" applyFont="1" applyFill="1" applyBorder="1" applyAlignment="1">
      <x:alignment horizontal="right" vertical="center"/>
    </x:xf>
    <x:xf numFmtId="201" fontId="7" fillId="4" borderId="4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5" fillId="3" borderId="2" xfId="0" applyNumberFormat="1" applyFont="1" applyFill="1" applyBorder="1" applyAlignment="1">
      <x:alignment horizontal="right" vertical="center" wrapText="1"/>
    </x:xf>
    <x:xf numFmtId="0" fontId="5" fillId="3" borderId="3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left" vertical="center" wrapText="0"/>
    </x:xf>
    <x:xf numFmtId="200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b/>
        <x:color rgb="FFA92121"/>
      </x:font>
      <x:fill>
        <x:patternFill patternType="solid">
          <x:bgColor rgb="FFFCE9E7"/>
        </x:patternFill>
      </x:fill>
    </x:dxf>
    <x:dxf>
      <x:font>
        <x:b/>
        <x:color rgb="FFA92121"/>
      </x:font>
      <x:fill>
        <x:patternFill patternType="solid">
          <x:bgColor rgb="FFFCE9E7"/>
        </x:patternFill>
      </x:fill>
    </x:dxf>
    <x:dxf>
      <x:font>
        <x:b/>
        <x:color rgb="FFA92121"/>
      </x:font>
      <x:fill>
        <x:patternFill patternType="solid">
          <x:bgColor rgb="FFFCE9E7"/>
        </x:patternFill>
      </x:fill>
    </x:dxf>
    <x:dxf>
      <x:font>
        <x:b/>
        <x:color rgb="FFA92121"/>
      </x:font>
      <x:fill>
        <x:patternFill patternType="solid">
          <x:bgColor rgb="FFFCE9E7"/>
        </x:patternFill>
      </x:fill>
    </x:dxf>
    <x:dxf>
      <x:font>
        <x:b/>
        <x:color rgb="FFA92121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a391216ce48e0" /><Relationship Type="http://schemas.openxmlformats.org/officeDocument/2006/relationships/theme" Target="/xl/theme/theme1.xml" Id="R6ff8832f25ff48e7" /><Relationship Type="http://schemas.openxmlformats.org/officeDocument/2006/relationships/sharedStrings" Target="/xl/sharedStrings.xml" Id="R01aea83e838e4dbf" /><Relationship Type="http://schemas.openxmlformats.org/officeDocument/2006/relationships/worksheet" Target="/xl/worksheets/sheet1.xml" Id="R13a8c317c79643f4" /><Relationship Type="http://schemas.openxmlformats.org/officeDocument/2006/relationships/worksheet" Target="/xl/worksheets/sheet2.xml" Id="R01f586ea783f43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4B"/>
  </x:sheetPr>
  <x:sheetViews>
    <x:sheetView showGridLines="0" workbookViewId="0"/>
  </x:sheetViews>
  <x:sheetFormatPr defaultRowHeight="15"/>
  <x:cols>
    <x:col min="1" max="1" width="3" hidden="0" customWidth="1"/>
    <x:col min="2" max="2" width="27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8" hidden="0" customWidth="1"/>
    <x:col min="10" max="10" width="18" hidden="0" customWidth="1"/>
    <x:col min="11" max="11" width="3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1" customHeight="1">
      <x:c r="A2" s="2"/>
      <x:c r="B2" s="4" t="str">
        <x:v>Channel fulfilment analysis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"/>
      <x:c r="B4" s="6" t="str">
        <x:v>Map net customer sell-out by customer group and channel group, then examine comparable market coverage.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"/>
      <x:c r="B5" s="6" t="str">
        <x:v>This reconstructs a teaching example. The source gives a $ sign, but no currency code or measurement period.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6" t="str">
        <x:v>Classify each sale once. Do not add distributor sell-in to reseller sell-out or mix this case with ARR.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1" customHeight="1">
      <x:c r="A8" s="2"/>
      <x:c r="B8" s="2" t="str">
        <x:v>Working measure</x:v>
      </x:c>
      <x:c r="C8" s="2" t="str">
        <x:f>IF('Inputs and source'!C6="","Required for your own data",'Inputs and source'!C6)</x:f>
        <x:v>Net customer sell-out</x:v>
      </x:c>
      <x:c r="D8" s="2"/>
      <x:c r="E8" s="2"/>
      <x:c r="F8" s="2"/>
      <x:c r="G8" s="2"/>
      <x:c r="H8" s="2"/>
      <x:c r="I8" s="2"/>
      <x:c r="J8" s="2"/>
      <x:c r="K8" s="2"/>
    </x:row>
    <x:row r="9" ht="21" customHeight="1">
      <x:c r="A9" s="2"/>
      <x:c r="B9" s="2" t="str">
        <x:v>Working period</x:v>
      </x:c>
      <x:c r="C9" s="2" t="str">
        <x:f>IF('Inputs and source'!C7="","Required for your own data",'Inputs and source'!C7)</x:f>
        <x:v>One illustrative period</x:v>
      </x:c>
      <x:c r="D9" s="2"/>
      <x:c r="E9" s="2"/>
      <x:c r="F9" s="2"/>
      <x:c r="G9" s="2"/>
      <x:c r="H9" s="2"/>
      <x:c r="I9" s="2"/>
      <x:c r="J9" s="2"/>
      <x:c r="K9" s="2"/>
    </x:row>
    <x:row r="10" ht="21" customHeight="1">
      <x:c r="A10" s="2"/>
      <x:c r="B10" s="2" t="str">
        <x:v>Working currency</x:v>
      </x:c>
      <x:c r="C10" s="2" t="str">
        <x:f>IF('Inputs and source'!C8="","Required for your own data",'Inputs and source'!C8)</x:f>
        <x:v>USD teaching assumption</x:v>
      </x:c>
      <x:c r="D10" s="2"/>
      <x:c r="E10" s="2"/>
      <x:c r="F10" s="2"/>
      <x:c r="G10" s="2"/>
      <x:c r="H10" s="2"/>
      <x:c r="I10" s="2"/>
      <x:c r="J10" s="2"/>
      <x:c r="K10" s="2"/>
    </x:row>
    <x:row r="11" ht="21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36" customHeight="1">
      <x:c r="A12" s="2"/>
      <x:c r="B12" s="17" t="str">
        <x:v>Customer group</x:v>
      </x:c>
      <x:c r="C12" s="18" t="str">
        <x:v>Vendor direct</x:v>
      </x:c>
      <x:c r="D12" s="18" t="str">
        <x:v>Value-added resellers</x:v>
      </x:c>
      <x:c r="E12" s="18" t="str">
        <x:v>System integrators</x:v>
      </x:c>
      <x:c r="F12" s="18" t="str">
        <x:v>Traditional resellers</x:v>
      </x:c>
      <x:c r="G12" s="18" t="str">
        <x:v>Cloud resellers</x:v>
      </x:c>
      <x:c r="H12" s="18" t="str">
        <x:v>Retailers</x:v>
      </x:c>
      <x:c r="I12" s="18" t="str">
        <x:v>Company total</x:v>
      </x:c>
      <x:c r="J12" s="19" t="str">
        <x:v>Company mix</x:v>
      </x:c>
      <x:c r="K12" s="2"/>
    </x:row>
    <x:row r="13" ht="21" customHeight="1">
      <x:c r="A13" s="2"/>
      <x:c r="B13" s="2" t="str">
        <x:v>Healthcare</x:v>
      </x:c>
      <x:c r="C13" s="33" t="n">
        <x:f>IF(COUNTIFS('Inputs and source'!$B$13:$B$54,$B13,'Inputs and source'!$C$13:$C$54,C$12,'Inputs and source'!$H$13:$H$54,"Ready")=1,SUMIFS('Inputs and source'!$G$13:$G$54,'Inputs and source'!$B$13:$B$54,$B13,'Inputs and source'!$C$13:$C$54,C$12),"n.a.")</x:f>
        <x:v>720000</x:v>
      </x:c>
      <x:c r="D13" s="33" t="n">
        <x:f>IF(COUNTIFS('Inputs and source'!$B$13:$B$54,$B13,'Inputs and source'!$C$13:$C$54,D$12,'Inputs and source'!$H$13:$H$54,"Ready")=1,SUMIFS('Inputs and source'!$G$13:$G$54,'Inputs and source'!$B$13:$B$54,$B13,'Inputs and source'!$C$13:$C$54,D$12),"n.a.")</x:f>
        <x:v>179778</x:v>
      </x:c>
      <x:c r="E13" s="33" t="n">
        <x:f>IF(COUNTIFS('Inputs and source'!$B$13:$B$54,$B13,'Inputs and source'!$C$13:$C$54,E$12,'Inputs and source'!$H$13:$H$54,"Ready")=1,SUMIFS('Inputs and source'!$G$13:$G$54,'Inputs and source'!$B$13:$B$54,$B13,'Inputs and source'!$C$13:$C$54,E$12),"n.a.")</x:f>
        <x:v>180060</x:v>
      </x:c>
      <x:c r="F13" s="33" t="n">
        <x:f>IF(COUNTIFS('Inputs and source'!$B$13:$B$54,$B13,'Inputs and source'!$C$13:$C$54,F$12,'Inputs and source'!$H$13:$H$54,"Ready")=1,SUMIFS('Inputs and source'!$G$13:$G$54,'Inputs and source'!$B$13:$B$54,$B13,'Inputs and source'!$C$13:$C$54,F$12),"n.a.")</x:f>
        <x:v>413778</x:v>
      </x:c>
      <x:c r="G13" s="33" t="n">
        <x:f>IF(COUNTIFS('Inputs and source'!$B$13:$B$54,$B13,'Inputs and source'!$C$13:$C$54,G$12,'Inputs and source'!$H$13:$H$54,"Ready")=1,SUMIFS('Inputs and source'!$G$13:$G$54,'Inputs and source'!$B$13:$B$54,$B13,'Inputs and source'!$C$13:$C$54,G$12),"n.a.")</x:f>
        <x:v>251790</x:v>
      </x:c>
      <x:c r="H13" s="33" t="n">
        <x:f>IF(COUNTIFS('Inputs and source'!$B$13:$B$54,$B13,'Inputs and source'!$C$13:$C$54,H$12,'Inputs and source'!$H$13:$H$54,"Ready")=1,SUMIFS('Inputs and source'!$G$13:$G$54,'Inputs and source'!$B$13:$B$54,$B13,'Inputs and source'!$C$13:$C$54,H$12),"n.a.")</x:f>
        <x:v>378006</x:v>
      </x:c>
      <x:c r="I13" s="33" t="n">
        <x:f>IF(COUNT(C13:H13)=6,SUM(C13:H13),"n.a.")</x:f>
        <x:v>2123412</x:v>
      </x:c>
      <x:c r="J13" s="34" t="n">
        <x:f>IF(AND(ISNUMBER(I13),ISNUMBER($I$20),$I$20&lt;&gt;0),I13/$I$20,"n.a.")</x:f>
        <x:v>0.1389813615226836</x:v>
      </x:c>
      <x:c r="K13" s="2"/>
    </x:row>
    <x:row r="14" ht="21" customHeight="1">
      <x:c r="A14" s="2"/>
      <x:c r="B14" s="2" t="str">
        <x:v>Education</x:v>
      </x:c>
      <x:c r="C14" s="33" t="n">
        <x:f>IF(COUNTIFS('Inputs and source'!$B$13:$B$54,$B14,'Inputs and source'!$C$13:$C$54,C$12,'Inputs and source'!$H$13:$H$54,"Ready")=1,SUMIFS('Inputs and source'!$G$13:$G$54,'Inputs and source'!$B$13:$B$54,$B14,'Inputs and source'!$C$13:$C$54,C$12),"n.a.")</x:f>
        <x:v>138000</x:v>
      </x:c>
      <x:c r="D14" s="33" t="n">
        <x:f>IF(COUNTIFS('Inputs and source'!$B$13:$B$54,$B14,'Inputs and source'!$C$13:$C$54,D$12,'Inputs and source'!$H$13:$H$54,"Ready")=1,SUMIFS('Inputs and source'!$G$13:$G$54,'Inputs and source'!$B$13:$B$54,$B14,'Inputs and source'!$C$13:$C$54,D$12),"n.a.")</x:f>
        <x:v>582270</x:v>
      </x:c>
      <x:c r="E14" s="33" t="n">
        <x:f>IF(COUNTIFS('Inputs and source'!$B$13:$B$54,$B14,'Inputs and source'!$C$13:$C$54,E$12,'Inputs and source'!$H$13:$H$54,"Ready")=1,SUMIFS('Inputs and source'!$G$13:$G$54,'Inputs and source'!$B$13:$B$54,$B14,'Inputs and source'!$C$13:$C$54,E$12),"n.a.")</x:f>
        <x:v>324510</x:v>
      </x:c>
      <x:c r="F14" s="33" t="n">
        <x:f>IF(COUNTIFS('Inputs and source'!$B$13:$B$54,$B14,'Inputs and source'!$C$13:$C$54,F$12,'Inputs and source'!$H$13:$H$54,"Ready")=1,SUMIFS('Inputs and source'!$G$13:$G$54,'Inputs and source'!$B$13:$B$54,$B14,'Inputs and source'!$C$13:$C$54,F$12),"n.a.")</x:f>
        <x:v>457026</x:v>
      </x:c>
      <x:c r="G14" s="33" t="n">
        <x:f>IF(COUNTIFS('Inputs and source'!$B$13:$B$54,$B14,'Inputs and source'!$C$13:$C$54,G$12,'Inputs and source'!$H$13:$H$54,"Ready")=1,SUMIFS('Inputs and source'!$G$13:$G$54,'Inputs and source'!$B$13:$B$54,$B14,'Inputs and source'!$C$13:$C$54,G$12),"n.a.")</x:f>
        <x:v>350550</x:v>
      </x:c>
      <x:c r="H14" s="33" t="n">
        <x:f>IF(COUNTIFS('Inputs and source'!$B$13:$B$54,$B14,'Inputs and source'!$C$13:$C$54,H$12,'Inputs and source'!$H$13:$H$54,"Ready")=1,SUMIFS('Inputs and source'!$G$13:$G$54,'Inputs and source'!$B$13:$B$54,$B14,'Inputs and source'!$C$13:$C$54,H$12),"n.a.")</x:f>
        <x:v>290670</x:v>
      </x:c>
      <x:c r="I14" s="33" t="n">
        <x:f>IF(COUNT(C14:H14)=6,SUM(C14:H14),"n.a.")</x:f>
        <x:v>2143026</x:v>
      </x:c>
      <x:c r="J14" s="34" t="n">
        <x:f>IF(AND(ISNUMBER(I14),ISNUMBER($I$20),$I$20&lt;&gt;0),I14/$I$20,"n.a.")</x:f>
        <x:v>0.14026513519680145</x:v>
      </x:c>
      <x:c r="K14" s="2"/>
    </x:row>
    <x:row r="15" ht="21" customHeight="1">
      <x:c r="A15" s="2"/>
      <x:c r="B15" s="2" t="str">
        <x:v>Government</x:v>
      </x:c>
      <x:c r="C15" s="33" t="n">
        <x:f>IF(COUNTIFS('Inputs and source'!$B$13:$B$54,$B15,'Inputs and source'!$C$13:$C$54,C$12,'Inputs and source'!$H$13:$H$54,"Ready")=1,SUMIFS('Inputs and source'!$G$13:$G$54,'Inputs and source'!$B$13:$B$54,$B15,'Inputs and source'!$C$13:$C$54,C$12),"n.a.")</x:f>
        <x:v>180000</x:v>
      </x:c>
      <x:c r="D15" s="33" t="n">
        <x:f>IF(COUNTIFS('Inputs and source'!$B$13:$B$54,$B15,'Inputs and source'!$C$13:$C$54,D$12,'Inputs and source'!$H$13:$H$54,"Ready")=1,SUMIFS('Inputs and source'!$G$13:$G$54,'Inputs and source'!$B$13:$B$54,$B15,'Inputs and source'!$C$13:$C$54,D$12),"n.a.")</x:f>
        <x:v>516090</x:v>
      </x:c>
      <x:c r="E15" s="33" t="n">
        <x:f>IF(COUNTIFS('Inputs and source'!$B$13:$B$54,$B15,'Inputs and source'!$C$13:$C$54,E$12,'Inputs and source'!$H$13:$H$54,"Ready")=1,SUMIFS('Inputs and source'!$G$13:$G$54,'Inputs and source'!$B$13:$B$54,$B15,'Inputs and source'!$C$13:$C$54,E$12),"n.a.")</x:f>
        <x:v>209718</x:v>
      </x:c>
      <x:c r="F15" s="33" t="n">
        <x:f>IF(COUNTIFS('Inputs and source'!$B$13:$B$54,$B15,'Inputs and source'!$C$13:$C$54,F$12,'Inputs and source'!$H$13:$H$54,"Ready")=1,SUMIFS('Inputs and source'!$G$13:$G$54,'Inputs and source'!$B$13:$B$54,$B15,'Inputs and source'!$C$13:$C$54,F$12),"n.a.")</x:f>
        <x:v>485316</x:v>
      </x:c>
      <x:c r="G15" s="33" t="n">
        <x:f>IF(COUNTIFS('Inputs and source'!$B$13:$B$54,$B15,'Inputs and source'!$C$13:$C$54,G$12,'Inputs and source'!$H$13:$H$54,"Ready")=1,SUMIFS('Inputs and source'!$G$13:$G$54,'Inputs and source'!$B$13:$B$54,$B15,'Inputs and source'!$C$13:$C$54,G$12),"n.a.")</x:f>
        <x:v>532314</x:v>
      </x:c>
      <x:c r="H15" s="33" t="n">
        <x:f>IF(COUNTIFS('Inputs and source'!$B$13:$B$54,$B15,'Inputs and source'!$C$13:$C$54,H$12,'Inputs and source'!$H$13:$H$54,"Ready")=1,SUMIFS('Inputs and source'!$G$13:$G$54,'Inputs and source'!$B$13:$B$54,$B15,'Inputs and source'!$C$13:$C$54,H$12),"n.a.")</x:f>
        <x:v>488868</x:v>
      </x:c>
      <x:c r="I15" s="33" t="n">
        <x:f>IF(COUNT(C15:H15)=6,SUM(C15:H15),"n.a.")</x:f>
        <x:v>2412306</x:v>
      </x:c>
      <x:c r="J15" s="34" t="n">
        <x:f>IF(AND(ISNUMBER(I15),ISNUMBER($I$20),$I$20&lt;&gt;0),I15/$I$20,"n.a.")</x:f>
        <x:v>0.1578900243049106</x:v>
      </x:c>
      <x:c r="K15" s="2"/>
    </x:row>
    <x:row r="16" ht="21" customHeight="1">
      <x:c r="A16" s="2"/>
      <x:c r="B16" s="2" t="str">
        <x:v>Source SME category</x:v>
      </x:c>
      <x:c r="C16" s="33" t="n">
        <x:f>IF(COUNTIFS('Inputs and source'!$B$13:$B$54,$B16,'Inputs and source'!$C$13:$C$54,C$12,'Inputs and source'!$H$13:$H$54,"Ready")=1,SUMIFS('Inputs and source'!$G$13:$G$54,'Inputs and source'!$B$13:$B$54,$B16,'Inputs and source'!$C$13:$C$54,C$12),"n.a.")</x:f>
        <x:v>600000</x:v>
      </x:c>
      <x:c r="D16" s="33" t="n">
        <x:f>IF(COUNTIFS('Inputs and source'!$B$13:$B$54,$B16,'Inputs and source'!$C$13:$C$54,D$12,'Inputs and source'!$H$13:$H$54,"Ready")=1,SUMIFS('Inputs and source'!$G$13:$G$54,'Inputs and source'!$B$13:$B$54,$B16,'Inputs and source'!$C$13:$C$54,D$12),"n.a.")</x:f>
        <x:v>281952</x:v>
      </x:c>
      <x:c r="E16" s="33" t="n">
        <x:f>IF(COUNTIFS('Inputs and source'!$B$13:$B$54,$B16,'Inputs and source'!$C$13:$C$54,E$12,'Inputs and source'!$H$13:$H$54,"Ready")=1,SUMIFS('Inputs and source'!$G$13:$G$54,'Inputs and source'!$B$13:$B$54,$B16,'Inputs and source'!$C$13:$C$54,E$12),"n.a.")</x:f>
        <x:v>127530</x:v>
      </x:c>
      <x:c r="F16" s="33" t="n">
        <x:f>IF(COUNTIFS('Inputs and source'!$B$13:$B$54,$B16,'Inputs and source'!$C$13:$C$54,F$12,'Inputs and source'!$H$13:$H$54,"Ready")=1,SUMIFS('Inputs and source'!$G$13:$G$54,'Inputs and source'!$B$13:$B$54,$B16,'Inputs and source'!$C$13:$C$54,F$12),"n.a.")</x:f>
        <x:v>183870</x:v>
      </x:c>
      <x:c r="G16" s="33" t="n">
        <x:f>IF(COUNTIFS('Inputs and source'!$B$13:$B$54,$B16,'Inputs and source'!$C$13:$C$54,G$12,'Inputs and source'!$H$13:$H$54,"Ready")=1,SUMIFS('Inputs and source'!$G$13:$G$54,'Inputs and source'!$B$13:$B$54,$B16,'Inputs and source'!$C$13:$C$54,G$12),"n.a.")</x:f>
        <x:v>258648</x:v>
      </x:c>
      <x:c r="H16" s="33" t="n">
        <x:f>IF(COUNTIFS('Inputs and source'!$B$13:$B$54,$B16,'Inputs and source'!$C$13:$C$54,H$12,'Inputs and source'!$H$13:$H$54,"Ready")=1,SUMIFS('Inputs and source'!$G$13:$G$54,'Inputs and source'!$B$13:$B$54,$B16,'Inputs and source'!$C$13:$C$54,H$12),"n.a.")</x:f>
        <x:v>557226</x:v>
      </x:c>
      <x:c r="I16" s="33" t="n">
        <x:f>IF(COUNT(C16:H16)=6,SUM(C16:H16),"n.a.")</x:f>
        <x:v>2009226</x:v>
      </x:c>
      <x:c r="J16" s="34" t="n">
        <x:f>IF(AND(ISNUMBER(I16),ISNUMBER($I$20),$I$20&lt;&gt;0),I16/$I$20,"n.a.")</x:f>
        <x:v>0.1315076702433515</x:v>
      </x:c>
      <x:c r="K16" s="2"/>
    </x:row>
    <x:row r="17" ht="21" customHeight="1">
      <x:c r="A17" s="2"/>
      <x:c r="B17" s="2" t="str">
        <x:v>Source SMB category</x:v>
      </x:c>
      <x:c r="C17" s="33" t="n">
        <x:f>IF(COUNTIFS('Inputs and source'!$B$13:$B$54,$B17,'Inputs and source'!$C$13:$C$54,C$12,'Inputs and source'!$H$13:$H$54,"Ready")=1,SUMIFS('Inputs and source'!$G$13:$G$54,'Inputs and source'!$B$13:$B$54,$B17,'Inputs and source'!$C$13:$C$54,C$12),"n.a.")</x:f>
        <x:v>180000</x:v>
      </x:c>
      <x:c r="D17" s="33" t="n">
        <x:f>IF(COUNTIFS('Inputs and source'!$B$13:$B$54,$B17,'Inputs and source'!$C$13:$C$54,D$12,'Inputs and source'!$H$13:$H$54,"Ready")=1,SUMIFS('Inputs and source'!$G$13:$G$54,'Inputs and source'!$B$13:$B$54,$B17,'Inputs and source'!$C$13:$C$54,D$12),"n.a.")</x:f>
        <x:v>469104</x:v>
      </x:c>
      <x:c r="E17" s="33" t="n">
        <x:f>IF(COUNTIFS('Inputs and source'!$B$13:$B$54,$B17,'Inputs and source'!$C$13:$C$54,E$12,'Inputs and source'!$H$13:$H$54,"Ready")=1,SUMIFS('Inputs and source'!$G$13:$G$54,'Inputs and source'!$B$13:$B$54,$B17,'Inputs and source'!$C$13:$C$54,E$12),"n.a.")</x:f>
        <x:v>244470</x:v>
      </x:c>
      <x:c r="F17" s="33" t="n">
        <x:f>IF(COUNTIFS('Inputs and source'!$B$13:$B$54,$B17,'Inputs and source'!$C$13:$C$54,F$12,'Inputs and source'!$H$13:$H$54,"Ready")=1,SUMIFS('Inputs and source'!$G$13:$G$54,'Inputs and source'!$B$13:$B$54,$B17,'Inputs and source'!$C$13:$C$54,F$12),"n.a.")</x:f>
        <x:v>298206</x:v>
      </x:c>
      <x:c r="G17" s="33" t="n">
        <x:f>IF(COUNTIFS('Inputs and source'!$B$13:$B$54,$B17,'Inputs and source'!$C$13:$C$54,G$12,'Inputs and source'!$H$13:$H$54,"Ready")=1,SUMIFS('Inputs and source'!$G$13:$G$54,'Inputs and source'!$B$13:$B$54,$B17,'Inputs and source'!$C$13:$C$54,G$12),"n.a.")</x:f>
        <x:v>457980</x:v>
      </x:c>
      <x:c r="H17" s="33" t="n">
        <x:f>IF(COUNTIFS('Inputs and source'!$B$13:$B$54,$B17,'Inputs and source'!$C$13:$C$54,H$12,'Inputs and source'!$H$13:$H$54,"Ready")=1,SUMIFS('Inputs and source'!$G$13:$G$54,'Inputs and source'!$B$13:$B$54,$B17,'Inputs and source'!$C$13:$C$54,H$12),"n.a.")</x:f>
        <x:v>372384</x:v>
      </x:c>
      <x:c r="I17" s="33" t="n">
        <x:f>IF(COUNT(C17:H17)=6,SUM(C17:H17),"n.a.")</x:f>
        <x:v>2022144</x:v>
      </x:c>
      <x:c r="J17" s="34" t="n">
        <x:f>IF(AND(ISNUMBER(I17),ISNUMBER($I$20),$I$20&lt;&gt;0),I17/$I$20,"n.a.")</x:f>
        <x:v>0.13235317795836396</x:v>
      </x:c>
      <x:c r="K17" s="2"/>
    </x:row>
    <x:row r="18" ht="21" customHeight="1">
      <x:c r="A18" s="2"/>
      <x:c r="B18" s="2" t="str">
        <x:v>Defense</x:v>
      </x:c>
      <x:c r="C18" s="33" t="n">
        <x:f>IF(COUNTIFS('Inputs and source'!$B$13:$B$54,$B18,'Inputs and source'!$C$13:$C$54,C$12,'Inputs and source'!$H$13:$H$54,"Ready")=1,SUMIFS('Inputs and source'!$G$13:$G$54,'Inputs and source'!$B$13:$B$54,$B18,'Inputs and source'!$C$13:$C$54,C$12),"n.a.")</x:f>
        <x:v>900000</x:v>
      </x:c>
      <x:c r="D18" s="33" t="n">
        <x:f>IF(COUNTIFS('Inputs and source'!$B$13:$B$54,$B18,'Inputs and source'!$C$13:$C$54,D$12,'Inputs and source'!$H$13:$H$54,"Ready")=1,SUMIFS('Inputs and source'!$G$13:$G$54,'Inputs and source'!$B$13:$B$54,$B18,'Inputs and source'!$C$13:$C$54,D$12),"n.a.")</x:f>
        <x:v>247440</x:v>
      </x:c>
      <x:c r="E18" s="33" t="n">
        <x:f>IF(COUNTIFS('Inputs and source'!$B$13:$B$54,$B18,'Inputs and source'!$C$13:$C$54,E$12,'Inputs and source'!$H$13:$H$54,"Ready")=1,SUMIFS('Inputs and source'!$G$13:$G$54,'Inputs and source'!$B$13:$B$54,$B18,'Inputs and source'!$C$13:$C$54,E$12),"n.a.")</x:f>
        <x:v>304200</x:v>
      </x:c>
      <x:c r="F18" s="33" t="n">
        <x:f>IF(COUNTIFS('Inputs and source'!$B$13:$B$54,$B18,'Inputs and source'!$C$13:$C$54,F$12,'Inputs and source'!$H$13:$H$54,"Ready")=1,SUMIFS('Inputs and source'!$G$13:$G$54,'Inputs and source'!$B$13:$B$54,$B18,'Inputs and source'!$C$13:$C$54,F$12),"n.a.")</x:f>
        <x:v>277278</x:v>
      </x:c>
      <x:c r="G18" s="33" t="n">
        <x:f>IF(COUNTIFS('Inputs and source'!$B$13:$B$54,$B18,'Inputs and source'!$C$13:$C$54,G$12,'Inputs and source'!$H$13:$H$54,"Ready")=1,SUMIFS('Inputs and source'!$G$13:$G$54,'Inputs and source'!$B$13:$B$54,$B18,'Inputs and source'!$C$13:$C$54,G$12),"n.a.")</x:f>
        <x:v>447600</x:v>
      </x:c>
      <x:c r="H18" s="33" t="n">
        <x:f>IF(COUNTIFS('Inputs and source'!$B$13:$B$54,$B18,'Inputs and source'!$C$13:$C$54,H$12,'Inputs and source'!$H$13:$H$54,"Ready")=1,SUMIFS('Inputs and source'!$G$13:$G$54,'Inputs and source'!$B$13:$B$54,$B18,'Inputs and source'!$C$13:$C$54,H$12),"n.a.")</x:f>
        <x:v>136680</x:v>
      </x:c>
      <x:c r="I18" s="33" t="n">
        <x:f>IF(COUNT(C18:H18)=6,SUM(C18:H18),"n.a.")</x:f>
        <x:v>2313198</x:v>
      </x:c>
      <x:c r="J18" s="34" t="n">
        <x:f>IF(AND(ISNUMBER(I18),ISNUMBER($I$20),$I$20&lt;&gt;0),I18/$I$20,"n.a.")</x:f>
        <x:v>0.15140321685643138</x:v>
      </x:c>
      <x:c r="K18" s="2"/>
    </x:row>
    <x:row r="19" ht="21" customHeight="1">
      <x:c r="A19" s="2"/>
      <x:c r="B19" s="2" t="str">
        <x:v>Enterprise</x:v>
      </x:c>
      <x:c r="C19" s="33" t="n">
        <x:f>IF(COUNTIFS('Inputs and source'!$B$13:$B$54,$B19,'Inputs and source'!$C$13:$C$54,C$12,'Inputs and source'!$H$13:$H$54,"Ready")=1,SUMIFS('Inputs and source'!$G$13:$G$54,'Inputs and source'!$B$13:$B$54,$B19,'Inputs and source'!$C$13:$C$54,C$12),"n.a.")</x:f>
        <x:v>240000</x:v>
      </x:c>
      <x:c r="D19" s="33" t="n">
        <x:f>IF(COUNTIFS('Inputs and source'!$B$13:$B$54,$B19,'Inputs and source'!$C$13:$C$54,D$12,'Inputs and source'!$H$13:$H$54,"Ready")=1,SUMIFS('Inputs and source'!$G$13:$G$54,'Inputs and source'!$B$13:$B$54,$B19,'Inputs and source'!$C$13:$C$54,D$12),"n.a.")</x:f>
        <x:v>504762</x:v>
      </x:c>
      <x:c r="E19" s="33" t="n">
        <x:f>IF(COUNTIFS('Inputs and source'!$B$13:$B$54,$B19,'Inputs and source'!$C$13:$C$54,E$12,'Inputs and source'!$H$13:$H$54,"Ready")=1,SUMIFS('Inputs and source'!$G$13:$G$54,'Inputs and source'!$B$13:$B$54,$B19,'Inputs and source'!$C$13:$C$54,E$12),"n.a.")</x:f>
        <x:v>315648</x:v>
      </x:c>
      <x:c r="F19" s="33" t="n">
        <x:f>IF(COUNTIFS('Inputs and source'!$B$13:$B$54,$B19,'Inputs and source'!$C$13:$C$54,F$12,'Inputs and source'!$H$13:$H$54,"Ready")=1,SUMIFS('Inputs and source'!$G$13:$G$54,'Inputs and source'!$B$13:$B$54,$B19,'Inputs and source'!$C$13:$C$54,F$12),"n.a.")</x:f>
        <x:v>579396</x:v>
      </x:c>
      <x:c r="G19" s="33" t="n">
        <x:f>IF(COUNTIFS('Inputs and source'!$B$13:$B$54,$B19,'Inputs and source'!$C$13:$C$54,G$12,'Inputs and source'!$H$13:$H$54,"Ready")=1,SUMIFS('Inputs and source'!$G$13:$G$54,'Inputs and source'!$B$13:$B$54,$B19,'Inputs and source'!$C$13:$C$54,G$12),"n.a.")</x:f>
        <x:v>209670</x:v>
      </x:c>
      <x:c r="H19" s="33" t="n">
        <x:f>IF(COUNTIFS('Inputs and source'!$B$13:$B$54,$B19,'Inputs and source'!$C$13:$C$54,H$12,'Inputs and source'!$H$13:$H$54,"Ready")=1,SUMIFS('Inputs and source'!$G$13:$G$54,'Inputs and source'!$B$13:$B$54,$B19,'Inputs and source'!$C$13:$C$54,H$12),"n.a.")</x:f>
        <x:v>405606</x:v>
      </x:c>
      <x:c r="I19" s="33" t="n">
        <x:f>IF(COUNT(C19:H19)=6,SUM(C19:H19),"n.a.")</x:f>
        <x:v>2255082</x:v>
      </x:c>
      <x:c r="J19" s="34" t="n">
        <x:f>IF(AND(ISNUMBER(I19),ISNUMBER($I$20),$I$20&lt;&gt;0),I19/$I$20,"n.a.")</x:f>
        <x:v>0.14759941391745757</x:v>
      </x:c>
      <x:c r="K19" s="2"/>
    </x:row>
    <x:row r="20" ht="21" customHeight="1">
      <x:c r="A20" s="2"/>
      <x:c r="B20" s="27" t="str">
        <x:v>Total company sell-out</x:v>
      </x:c>
      <x:c r="C20" s="35" t="n">
        <x:f>IF(COUNT(C13:C19)=7,SUM(C13:C19),"n.a.")</x:f>
        <x:v>2958000</x:v>
      </x:c>
      <x:c r="D20" s="35" t="n">
        <x:f>IF(COUNT(D13:D19)=7,SUM(D13:D19),"n.a.")</x:f>
        <x:v>2781396</x:v>
      </x:c>
      <x:c r="E20" s="35" t="n">
        <x:f>IF(COUNT(E13:E19)=7,SUM(E13:E19),"n.a.")</x:f>
        <x:v>1706136</x:v>
      </x:c>
      <x:c r="F20" s="35" t="n">
        <x:f>IF(COUNT(F13:F19)=7,SUM(F13:F19),"n.a.")</x:f>
        <x:v>2694870</x:v>
      </x:c>
      <x:c r="G20" s="35" t="n">
        <x:f>IF(COUNT(G13:G19)=7,SUM(G13:G19),"n.a.")</x:f>
        <x:v>2508552</x:v>
      </x:c>
      <x:c r="H20" s="35" t="n">
        <x:f>IF(COUNT(H13:H19)=7,SUM(H13:H19),"n.a.")</x:f>
        <x:v>2629440</x:v>
      </x:c>
      <x:c r="I20" s="35" t="n">
        <x:f>IF(COUNT(I13:I19)=7,SUM(I13:I19),"n.a.")</x:f>
        <x:v>15278394</x:v>
      </x:c>
      <x:c r="J20" s="36" t="n">
        <x:f>IF(COUNT(J13:J19)=7,SUM(J13:J19),"n.a.")</x:f>
        <x:v>1</x:v>
      </x:c>
      <x:c r="K20" s="2"/>
    </x:row>
    <x:row r="21" ht="21" customHeight="1">
      <x:c r="A21" s="2"/>
      <x:c r="B21" s="2"/>
      <x:c r="C21" s="37"/>
      <x:c r="D21" s="37"/>
      <x:c r="E21" s="37"/>
      <x:c r="F21" s="37"/>
      <x:c r="G21" s="37"/>
      <x:c r="H21" s="37"/>
      <x:c r="I21" s="37"/>
      <x:c r="J21" s="37"/>
      <x:c r="K21" s="2"/>
    </x:row>
    <x:row r="22" ht="21" customHeight="1">
      <x:c r="A22" s="2"/>
      <x:c r="B22" s="2" t="str">
        <x:v>Amount mapping difference</x:v>
      </x:c>
      <x:c r="C22" s="38" t="n">
        <x:f>IF(AND(ISNUMBER(I20),ISNUMBER('Inputs and source'!G56)),I20-'Inputs and source'!G56,"n.a.")</x:f>
        <x:v>0</x:v>
      </x:c>
      <x:c r="D22" s="42" t="str">
        <x:v>Expected 0.00. Matrix total less working input total.</x:v>
      </x:c>
      <x:c r="E22" s="37"/>
      <x:c r="F22" s="37"/>
      <x:c r="G22" s="37"/>
      <x:c r="H22" s="37"/>
      <x:c r="I22" s="37"/>
      <x:c r="J22" s="37"/>
      <x:c r="K22" s="2"/>
    </x:row>
    <x:row r="23" ht="21" customHeight="1">
      <x:c r="A23" s="2"/>
      <x:c r="B23" s="2" t="str">
        <x:v>Inputs needing review</x:v>
      </x:c>
      <x:c r="C23" s="37" t="n">
        <x:f>COUNTIFS('Inputs and source'!H13:H54,"&lt;&gt;Ready")+COUNTIFS('Inputs and source'!F62:F68,"&lt;&gt;Ready")</x:f>
        <x:v>0</x:v>
      </x:c>
      <x:c r="D23" s="37"/>
      <x:c r="E23" s="37"/>
      <x:c r="F23" s="37"/>
      <x:c r="G23" s="37"/>
      <x:c r="H23" s="37"/>
      <x:c r="I23" s="37"/>
      <x:c r="J23" s="37"/>
      <x:c r="K23" s="2"/>
    </x:row>
    <x:row r="24" ht="21" customHeight="1">
      <x:c r="A24" s="2"/>
      <x:c r="B24" s="2" t="str">
        <x:v>Market mapping difference</x:v>
      </x:c>
      <x:c r="C24" s="38" t="n">
        <x:f>IF(AND(ISNUMBER(J49),ISNUMBER('Inputs and source'!E70)),J49-'Inputs and source'!E70,"n.a.")</x:f>
        <x:v>0</x:v>
      </x:c>
      <x:c r="D24" s="42" t="str">
        <x:v>Expected 0.00. Comparable market total less market inputs.</x:v>
      </x:c>
      <x:c r="E24" s="37"/>
      <x:c r="F24" s="37"/>
      <x:c r="G24" s="37"/>
      <x:c r="H24" s="37"/>
      <x:c r="I24" s="37"/>
      <x:c r="J24" s="37"/>
      <x:c r="K24" s="2"/>
    </x:row>
    <x:row r="25" ht="21" customHeight="1">
      <x:c r="A25" s="2"/>
      <x:c r="B25" s="2"/>
      <x:c r="C25" s="37"/>
      <x:c r="D25" s="37"/>
      <x:c r="E25" s="37"/>
      <x:c r="F25" s="37"/>
      <x:c r="G25" s="37"/>
      <x:c r="H25" s="37"/>
      <x:c r="I25" s="37"/>
      <x:c r="J25" s="37"/>
      <x:c r="K25" s="2"/>
    </x:row>
    <x:row r="26" ht="21" customHeight="1">
      <x:c r="A26" s="2"/>
      <x:c r="B26" s="29" t="str">
        <x:v>Share of company sell-out</x:v>
      </x:c>
      <x:c r="C26" s="37"/>
      <x:c r="D26" s="37"/>
      <x:c r="E26" s="37"/>
      <x:c r="F26" s="37"/>
      <x:c r="G26" s="37"/>
      <x:c r="H26" s="37"/>
      <x:c r="I26" s="37"/>
      <x:c r="J26" s="37"/>
      <x:c r="K26" s="2"/>
    </x:row>
    <x:row r="27" ht="21" customHeight="1">
      <x:c r="A27" s="2"/>
      <x:c r="B27" s="5" t="str">
        <x:v>Each cell uses the same company grand total. Fractions are calculated before display rounding.</x:v>
      </x:c>
      <x:c r="C27" s="37"/>
      <x:c r="D27" s="37"/>
      <x:c r="E27" s="37"/>
      <x:c r="F27" s="37"/>
      <x:c r="G27" s="37"/>
      <x:c r="H27" s="37"/>
      <x:c r="I27" s="37"/>
      <x:c r="J27" s="37"/>
      <x:c r="K27" s="2"/>
    </x:row>
    <x:row r="28" ht="36" customHeight="1">
      <x:c r="A28" s="2"/>
      <x:c r="B28" s="17" t="str">
        <x:v>Customer group</x:v>
      </x:c>
      <x:c r="C28" s="18" t="str">
        <x:v>Vendor direct</x:v>
      </x:c>
      <x:c r="D28" s="18" t="str">
        <x:v>Value-added resellers</x:v>
      </x:c>
      <x:c r="E28" s="18" t="str">
        <x:v>System integrators</x:v>
      </x:c>
      <x:c r="F28" s="18" t="str">
        <x:v>Traditional resellers</x:v>
      </x:c>
      <x:c r="G28" s="18" t="str">
        <x:v>Cloud resellers</x:v>
      </x:c>
      <x:c r="H28" s="18" t="str">
        <x:v>Retailers</x:v>
      </x:c>
      <x:c r="I28" s="19" t="str">
        <x:v>Customer-group mix</x:v>
      </x:c>
      <x:c r="J28" s="37"/>
      <x:c r="K28" s="2"/>
    </x:row>
    <x:row r="29" ht="21" customHeight="1">
      <x:c r="A29" s="2"/>
      <x:c r="B29" s="2" t="str">
        <x:v>Healthcare</x:v>
      </x:c>
      <x:c r="C29" s="34" t="n">
        <x:f>IF(AND(ISNUMBER(C13),ISNUMBER($I$20),$I$20&lt;&gt;0),C13/$I$20,"n.a.")</x:f>
        <x:v>0.047125371946815875</x:v>
      </x:c>
      <x:c r="D29" s="34" t="n">
        <x:f>IF(AND(ISNUMBER(D13),ISNUMBER($I$20),$I$20&lt;&gt;0),D13/$I$20,"n.a.")</x:f>
        <x:v>0.011766812663687034</x:v>
      </x:c>
      <x:c r="E29" s="34" t="n">
        <x:f>IF(AND(ISNUMBER(E13),ISNUMBER($I$20),$I$20&lt;&gt;0),E13/$I$20,"n.a.")</x:f>
        <x:v>0.01178527010103287</x:v>
      </x:c>
      <x:c r="F29" s="34" t="n">
        <x:f>IF(AND(ISNUMBER(F13),ISNUMBER($I$20),$I$20&lt;&gt;0),F13/$I$20,"n.a.")</x:f>
        <x:v>0.027082558546402194</x:v>
      </x:c>
      <x:c r="G29" s="34" t="n">
        <x:f>IF(AND(ISNUMBER(G13),ISNUMBER($I$20),$I$20&lt;&gt;0),G13/$I$20,"n.a.")</x:f>
        <x:v>0.0164801352812344</x:v>
      </x:c>
      <x:c r="H29" s="34" t="n">
        <x:f>IF(AND(ISNUMBER(H13),ISNUMBER($I$20),$I$20&lt;&gt;0),H13/$I$20,"n.a.")</x:f>
        <x:v>0.024741212983511226</x:v>
      </x:c>
      <x:c r="I29" s="34" t="n">
        <x:f>IF(AND(ISNUMBER(I13),ISNUMBER($I$20),$I$20&lt;&gt;0),I13/$I$20,"n.a.")</x:f>
        <x:v>0.1389813615226836</x:v>
      </x:c>
      <x:c r="J29" s="37"/>
      <x:c r="K29" s="2"/>
    </x:row>
    <x:row r="30" ht="21" customHeight="1">
      <x:c r="A30" s="2"/>
      <x:c r="B30" s="2" t="str">
        <x:v>Education</x:v>
      </x:c>
      <x:c r="C30" s="34" t="n">
        <x:f>IF(AND(ISNUMBER(C14),ISNUMBER($I$20),$I$20&lt;&gt;0),C14/$I$20,"n.a.")</x:f>
        <x:v>0.009032362956473044</x:v>
      </x:c>
      <x:c r="D30" s="34" t="n">
        <x:f>IF(AND(ISNUMBER(D14),ISNUMBER($I$20),$I$20&lt;&gt;0),D14/$I$20,"n.a.")</x:f>
        <x:v>0.03811068100482289</x:v>
      </x:c>
      <x:c r="E30" s="34" t="n">
        <x:f>IF(AND(ISNUMBER(E14),ISNUMBER($I$20),$I$20&lt;&gt;0),E14/$I$20,"n.a.")</x:f>
        <x:v>0.021239797847862806</x:v>
      </x:c>
      <x:c r="F30" s="34" t="n">
        <x:f>IF(AND(ISNUMBER(F14),ISNUMBER($I$20),$I$20&lt;&gt;0),F14/$I$20,"n.a.")</x:f>
        <x:v>0.029913222554674268</x:v>
      </x:c>
      <x:c r="G30" s="34" t="n">
        <x:f>IF(AND(ISNUMBER(G14),ISNUMBER($I$20),$I$20&lt;&gt;0),G14/$I$20,"n.a.")</x:f>
        <x:v>0.02294416546660598</x:v>
      </x:c>
      <x:c r="H30" s="34" t="n">
        <x:f>IF(AND(ISNUMBER(H14),ISNUMBER($I$20),$I$20&lt;&gt;0),H14/$I$20,"n.a.")</x:f>
        <x:v>0.01902490536636246</x:v>
      </x:c>
      <x:c r="I30" s="34" t="n">
        <x:f>IF(AND(ISNUMBER(I14),ISNUMBER($I$20),$I$20&lt;&gt;0),I14/$I$20,"n.a.")</x:f>
        <x:v>0.14026513519680145</x:v>
      </x:c>
      <x:c r="J30" s="37"/>
      <x:c r="K30" s="2"/>
    </x:row>
    <x:row r="31" ht="21" customHeight="1">
      <x:c r="A31" s="2"/>
      <x:c r="B31" s="2" t="str">
        <x:v>Government</x:v>
      </x:c>
      <x:c r="C31" s="34" t="n">
        <x:f>IF(AND(ISNUMBER(C15),ISNUMBER($I$20),$I$20&lt;&gt;0),C15/$I$20,"n.a.")</x:f>
        <x:v>0.011781342986703969</x:v>
      </x:c>
      <x:c r="D31" s="34" t="n">
        <x:f>IF(AND(ISNUMBER(D15),ISNUMBER($I$20),$I$20&lt;&gt;0),D15/$I$20,"n.a.")</x:f>
        <x:v>0.03377907390004473</x:v>
      </x:c>
      <x:c r="E31" s="34" t="n">
        <x:f>IF(AND(ISNUMBER(E15),ISNUMBER($I$20),$I$20&lt;&gt;0),E15/$I$20,"n.a.")</x:f>
        <x:v>0.013726442713808793</x:v>
      </x:c>
      <x:c r="F31" s="34" t="n">
        <x:f>IF(AND(ISNUMBER(F15),ISNUMBER($I$20),$I$20&lt;&gt;0),F15/$I$20,"n.a.")</x:f>
        <x:v>0.031764856960751243</x:v>
      </x:c>
      <x:c r="G31" s="34" t="n">
        <x:f>IF(AND(ISNUMBER(G15),ISNUMBER($I$20),$I$20&lt;&gt;0),G15/$I$20,"n.a.")</x:f>
        <x:v>0.034840965614579646</x:v>
      </x:c>
      <x:c r="H31" s="34" t="n">
        <x:f>IF(AND(ISNUMBER(H15),ISNUMBER($I$20),$I$20&lt;&gt;0),H15/$I$20,"n.a.")</x:f>
        <x:v>0.0319973421290222</x:v>
      </x:c>
      <x:c r="I31" s="34" t="n">
        <x:f>IF(AND(ISNUMBER(I15),ISNUMBER($I$20),$I$20&lt;&gt;0),I15/$I$20,"n.a.")</x:f>
        <x:v>0.1578900243049106</x:v>
      </x:c>
      <x:c r="J31" s="37"/>
      <x:c r="K31" s="2"/>
    </x:row>
    <x:row r="32" ht="21" customHeight="1">
      <x:c r="A32" s="2"/>
      <x:c r="B32" s="2" t="str">
        <x:v>Source SME category</x:v>
      </x:c>
      <x:c r="C32" s="34" t="n">
        <x:f>IF(AND(ISNUMBER(C16),ISNUMBER($I$20),$I$20&lt;&gt;0),C16/$I$20,"n.a.")</x:f>
        <x:v>0.03927114328901323</x:v>
      </x:c>
      <x:c r="D32" s="34" t="n">
        <x:f>IF(AND(ISNUMBER(D16),ISNUMBER($I$20),$I$20&lt;&gt;0),D16/$I$20,"n.a.")</x:f>
        <x:v>0.018454295654373096</x:v>
      </x:c>
      <x:c r="E32" s="34" t="n">
        <x:f>IF(AND(ISNUMBER(E16),ISNUMBER($I$20),$I$20&lt;&gt;0),E16/$I$20,"n.a.")</x:f>
        <x:v>0.008347081506079762</x:v>
      </x:c>
      <x:c r="F32" s="34" t="n">
        <x:f>IF(AND(ISNUMBER(F16),ISNUMBER($I$20),$I$20&lt;&gt;0),F16/$I$20,"n.a.")</x:f>
        <x:v>0.012034641860918105</x:v>
      </x:c>
      <x:c r="G32" s="34" t="n">
        <x:f>IF(AND(ISNUMBER(G16),ISNUMBER($I$20),$I$20&lt;&gt;0),G16/$I$20,"n.a.")</x:f>
        <x:v>0.016929004449027823</x:v>
      </x:c>
      <x:c r="H32" s="34" t="n">
        <x:f>IF(AND(ISNUMBER(H16),ISNUMBER($I$20),$I$20&lt;&gt;0),H16/$I$20,"n.a.")</x:f>
        <x:v>0.036471503483939474</x:v>
      </x:c>
      <x:c r="I32" s="34" t="n">
        <x:f>IF(AND(ISNUMBER(I16),ISNUMBER($I$20),$I$20&lt;&gt;0),I16/$I$20,"n.a.")</x:f>
        <x:v>0.1315076702433515</x:v>
      </x:c>
      <x:c r="J32" s="37"/>
      <x:c r="K32" s="2"/>
    </x:row>
    <x:row r="33" ht="21" customHeight="1">
      <x:c r="A33" s="2"/>
      <x:c r="B33" s="2" t="str">
        <x:v>Source SMB category</x:v>
      </x:c>
      <x:c r="C33" s="34" t="n">
        <x:f>IF(AND(ISNUMBER(C17),ISNUMBER($I$20),$I$20&lt;&gt;0),C17/$I$20,"n.a.")</x:f>
        <x:v>0.011781342986703969</x:v>
      </x:c>
      <x:c r="D33" s="34" t="n">
        <x:f>IF(AND(ISNUMBER(D17),ISNUMBER($I$20),$I$20&lt;&gt;0),D17/$I$20,"n.a.")</x:f>
        <x:v>0.030703750669082104</x:v>
      </x:c>
      <x:c r="E33" s="34" t="n">
        <x:f>IF(AND(ISNUMBER(E17),ISNUMBER($I$20),$I$20&lt;&gt;0),E17/$I$20,"n.a.")</x:f>
        <x:v>0.01600102733310844</x:v>
      </x:c>
      <x:c r="F33" s="34" t="n">
        <x:f>IF(AND(ISNUMBER(F17),ISNUMBER($I$20),$I$20&lt;&gt;0),F17/$I$20,"n.a.")</x:f>
        <x:v>0.019518150926072467</x:v>
      </x:c>
      <x:c r="G33" s="34" t="n">
        <x:f>IF(AND(ISNUMBER(G17),ISNUMBER($I$20),$I$20&lt;&gt;0),G17/$I$20,"n.a.")</x:f>
        <x:v>0.0299756636725038</x:v>
      </x:c>
      <x:c r="H33" s="34" t="n">
        <x:f>IF(AND(ISNUMBER(H17),ISNUMBER($I$20),$I$20&lt;&gt;0),H17/$I$20,"n.a.")</x:f>
        <x:v>0.02437324237089317</x:v>
      </x:c>
      <x:c r="I33" s="34" t="n">
        <x:f>IF(AND(ISNUMBER(I17),ISNUMBER($I$20),$I$20&lt;&gt;0),I17/$I$20,"n.a.")</x:f>
        <x:v>0.13235317795836396</x:v>
      </x:c>
      <x:c r="J33" s="37"/>
      <x:c r="K33" s="2"/>
    </x:row>
    <x:row r="34" ht="21" customHeight="1">
      <x:c r="A34" s="2"/>
      <x:c r="B34" s="2" t="str">
        <x:v>Defense</x:v>
      </x:c>
      <x:c r="C34" s="34" t="n">
        <x:f>IF(AND(ISNUMBER(C18),ISNUMBER($I$20),$I$20&lt;&gt;0),C18/$I$20,"n.a.")</x:f>
        <x:v>0.058906714933519844</x:v>
      </x:c>
      <x:c r="D34" s="34" t="n">
        <x:f>IF(AND(ISNUMBER(D18),ISNUMBER($I$20),$I$20&lt;&gt;0),D18/$I$20,"n.a.")</x:f>
        <x:v>0.016195419492389056</x:v>
      </x:c>
      <x:c r="E34" s="34" t="n">
        <x:f>IF(AND(ISNUMBER(E18),ISNUMBER($I$20),$I$20&lt;&gt;0),E18/$I$20,"n.a.")</x:f>
        <x:v>0.019910469647529707</x:v>
      </x:c>
      <x:c r="F34" s="34" t="n">
        <x:f>IF(AND(ISNUMBER(F18),ISNUMBER($I$20),$I$20&lt;&gt;0),F18/$I$20,"n.a.")</x:f>
        <x:v>0.018148373448151685</x:v>
      </x:c>
      <x:c r="G34" s="34" t="n">
        <x:f>IF(AND(ISNUMBER(G18),ISNUMBER($I$20),$I$20&lt;&gt;0),G18/$I$20,"n.a.")</x:f>
        <x:v>0.02929627289360387</x:v>
      </x:c>
      <x:c r="H34" s="34" t="n">
        <x:f>IF(AND(ISNUMBER(H18),ISNUMBER($I$20),$I$20&lt;&gt;0),H18/$I$20,"n.a.")</x:f>
        <x:v>0.008945966441237213</x:v>
      </x:c>
      <x:c r="I34" s="34" t="n">
        <x:f>IF(AND(ISNUMBER(I18),ISNUMBER($I$20),$I$20&lt;&gt;0),I18/$I$20,"n.a.")</x:f>
        <x:v>0.15140321685643138</x:v>
      </x:c>
      <x:c r="J34" s="37"/>
      <x:c r="K34" s="2"/>
    </x:row>
    <x:row r="35" ht="21" customHeight="1">
      <x:c r="A35" s="2"/>
      <x:c r="B35" s="2" t="str">
        <x:v>Enterprise</x:v>
      </x:c>
      <x:c r="C35" s="34" t="n">
        <x:f>IF(AND(ISNUMBER(C19),ISNUMBER($I$20),$I$20&lt;&gt;0),C19/$I$20,"n.a.")</x:f>
        <x:v>0.01570845731560529</x:v>
      </x:c>
      <x:c r="D35" s="34" t="n">
        <x:f>IF(AND(ISNUMBER(D19),ISNUMBER($I$20),$I$20&lt;&gt;0),D19/$I$20,"n.a.")</x:f>
        <x:v>0.03303763471474816</x:v>
      </x:c>
      <x:c r="E35" s="34" t="n">
        <x:f>IF(AND(ISNUMBER(E19),ISNUMBER($I$20),$I$20&lt;&gt;0),E19/$I$20,"n.a.")</x:f>
        <x:v>0.02065976306148408</x:v>
      </x:c>
      <x:c r="F35" s="34" t="n">
        <x:f>IF(AND(ISNUMBER(F19),ISNUMBER($I$20),$I$20&lt;&gt;0),F19/$I$20,"n.a.")</x:f>
        <x:v>0.03792257222846852</x:v>
      </x:c>
      <x:c r="G35" s="34" t="n">
        <x:f>IF(AND(ISNUMBER(G19),ISNUMBER($I$20),$I$20&lt;&gt;0),G19/$I$20,"n.a.")</x:f>
        <x:v>0.013723301022345672</x:v>
      </x:c>
      <x:c r="H35" s="34" t="n">
        <x:f>IF(AND(ISNUMBER(H19),ISNUMBER($I$20),$I$20&lt;&gt;0),H19/$I$20,"n.a.")</x:f>
        <x:v>0.026547685574805833</x:v>
      </x:c>
      <x:c r="I35" s="34" t="n">
        <x:f>IF(AND(ISNUMBER(I19),ISNUMBER($I$20),$I$20&lt;&gt;0),I19/$I$20,"n.a.")</x:f>
        <x:v>0.14759941391745757</x:v>
      </x:c>
      <x:c r="J35" s="37"/>
      <x:c r="K35" s="2"/>
    </x:row>
    <x:row r="36" ht="21" customHeight="1">
      <x:c r="A36" s="2"/>
      <x:c r="B36" s="27" t="str">
        <x:v>Channel mix</x:v>
      </x:c>
      <x:c r="C36" s="36" t="n">
        <x:f>IF(COUNT(C29:C35)=7,SUM(C29:C35),"n.a.")</x:f>
        <x:v>0.19360673641483522</x:v>
      </x:c>
      <x:c r="D36" s="36" t="n">
        <x:f>IF(COUNT(D29:D35)=7,SUM(D29:D35),"n.a.")</x:f>
        <x:v>0.18204766809914708</x:v>
      </x:c>
      <x:c r="E36" s="36" t="n">
        <x:f>IF(COUNT(E29:E35)=7,SUM(E29:E35),"n.a.")</x:f>
        <x:v>0.11166985221090646</x:v>
      </x:c>
      <x:c r="F36" s="36" t="n">
        <x:f>IF(COUNT(F29:F35)=7,SUM(F29:F35),"n.a.")</x:f>
        <x:v>0.17638437652543848</x:v>
      </x:c>
      <x:c r="G36" s="36" t="n">
        <x:f>IF(COUNT(G29:G35)=7,SUM(G29:G35),"n.a.")</x:f>
        <x:v>0.1641895083999012</x:v>
      </x:c>
      <x:c r="H36" s="36" t="n">
        <x:f>IF(COUNT(H29:H35)=7,SUM(H29:H35),"n.a.")</x:f>
        <x:v>0.17210185834977157</x:v>
      </x:c>
      <x:c r="I36" s="36" t="n">
        <x:f>IF(COUNT(I29:I35)=7,SUM(I29:I35),"n.a.")</x:f>
        <x:v>1</x:v>
      </x:c>
      <x:c r="J36" s="37"/>
      <x:c r="K36" s="2"/>
    </x:row>
    <x:row r="37" ht="21" customHeight="1">
      <x:c r="A37" s="2"/>
      <x:c r="B37" s="2"/>
      <x:c r="C37" s="37"/>
      <x:c r="D37" s="37"/>
      <x:c r="E37" s="37"/>
      <x:c r="F37" s="37"/>
      <x:c r="G37" s="37"/>
      <x:c r="H37" s="37"/>
      <x:c r="I37" s="37"/>
      <x:c r="J37" s="37"/>
      <x:c r="K37" s="2"/>
    </x:row>
    <x:row r="38" ht="21" customHeight="1">
      <x:c r="A38" s="2"/>
      <x:c r="B38" s="29" t="str">
        <x:v>Share of comparable segment market</x:v>
      </x:c>
      <x:c r="C38" s="37"/>
      <x:c r="D38" s="37"/>
      <x:c r="E38" s="37"/>
      <x:c r="F38" s="37"/>
      <x:c r="G38" s="37"/>
      <x:c r="H38" s="37"/>
      <x:c r="I38" s="37"/>
      <x:c r="J38" s="37"/>
      <x:c r="K38" s="2"/>
    </x:row>
    <x:row r="39" ht="21" customHeight="1">
      <x:c r="A39" s="2"/>
      <x:c r="B39" s="5" t="str">
        <x:v>Each row uses its whole segment-market estimate, including own sales.</x:v>
      </x:c>
      <x:c r="C39" s="37"/>
      <x:c r="D39" s="37"/>
      <x:c r="E39" s="37"/>
      <x:c r="F39" s="37"/>
      <x:c r="G39" s="37"/>
      <x:c r="H39" s="37"/>
      <x:c r="I39" s="37"/>
      <x:c r="J39" s="37"/>
      <x:c r="K39" s="2"/>
    </x:row>
    <x:row r="40" ht="21" customHeight="1">
      <x:c r="A40" s="2"/>
      <x:c r="B40" s="5" t="str">
        <x:v>Do not sum a percentage column across different markets or add own sales again to the whole-market denominator.</x:v>
      </x:c>
      <x:c r="C40" s="37"/>
      <x:c r="D40" s="37"/>
      <x:c r="E40" s="37"/>
      <x:c r="F40" s="37"/>
      <x:c r="G40" s="37"/>
      <x:c r="H40" s="37"/>
      <x:c r="I40" s="37"/>
      <x:c r="J40" s="37"/>
      <x:c r="K40" s="2"/>
    </x:row>
    <x:row r="41" ht="36" customHeight="1">
      <x:c r="A41" s="2"/>
      <x:c r="B41" s="17" t="str">
        <x:v>Customer group</x:v>
      </x:c>
      <x:c r="C41" s="18" t="str">
        <x:v>Vendor direct</x:v>
      </x:c>
      <x:c r="D41" s="18" t="str">
        <x:v>Value-added resellers</x:v>
      </x:c>
      <x:c r="E41" s="18" t="str">
        <x:v>System integrators</x:v>
      </x:c>
      <x:c r="F41" s="18" t="str">
        <x:v>Traditional resellers</x:v>
      </x:c>
      <x:c r="G41" s="18" t="str">
        <x:v>Cloud resellers</x:v>
      </x:c>
      <x:c r="H41" s="18" t="str">
        <x:v>Retailers</x:v>
      </x:c>
      <x:c r="I41" s="18" t="str">
        <x:v>Company market share</x:v>
      </x:c>
      <x:c r="J41" s="19" t="str">
        <x:v>Segment-market estimate</x:v>
      </x:c>
      <x:c r="K41" s="2"/>
    </x:row>
    <x:row r="42" ht="21" customHeight="1">
      <x:c r="A42" s="2"/>
      <x:c r="B42" s="2" t="str">
        <x:v>Healthcare</x:v>
      </x:c>
      <x:c r="C42" s="34" t="n">
        <x:f>IF(AND(ISNUMBER(C13),ISNUMBER($J42),$J42&gt;0),C13/$J42,"n.a.")</x:f>
        <x:v>0.06545454545454546</x:v>
      </x:c>
      <x:c r="D42" s="34" t="n">
        <x:f>IF(AND(ISNUMBER(D13),ISNUMBER($J42),$J42&gt;0),D13/$J42,"n.a.")</x:f>
        <x:v>0.016343454545454546</x:v>
      </x:c>
      <x:c r="E42" s="34" t="n">
        <x:f>IF(AND(ISNUMBER(E13),ISNUMBER($J42),$J42&gt;0),E13/$J42,"n.a.")</x:f>
        <x:v>0.01636909090909091</x:v>
      </x:c>
      <x:c r="F42" s="34" t="n">
        <x:f>IF(AND(ISNUMBER(F13),ISNUMBER($J42),$J42&gt;0),F13/$J42,"n.a.")</x:f>
        <x:v>0.03761618181818182</x:v>
      </x:c>
      <x:c r="G42" s="34" t="n">
        <x:f>IF(AND(ISNUMBER(G13),ISNUMBER($J42),$J42&gt;0),G13/$J42,"n.a.")</x:f>
        <x:v>0.02289</x:v>
      </x:c>
      <x:c r="H42" s="34" t="n">
        <x:f>IF(AND(ISNUMBER(H13),ISNUMBER($J42),$J42&gt;0),H13/$J42,"n.a.")</x:f>
        <x:v>0.03436418181818182</x:v>
      </x:c>
      <x:c r="I42" s="34" t="n">
        <x:f>IF(AND(ISNUMBER(I13),ISNUMBER($J42),$J42&gt;0),I13/$J42,"n.a.")</x:f>
        <x:v>0.19303745454545454</x:v>
      </x:c>
      <x:c r="J42" s="33" t="n">
        <x:f>IF(COUNTIFS('Inputs and source'!$B$62:$B$68,$B42,'Inputs and source'!$F$62:$F$68,"Ready")=1,SUMIFS('Inputs and source'!$E$62:$E$68,'Inputs and source'!$B$62:$B$68,$B42),"n.a.")</x:f>
        <x:v>11000000</x:v>
      </x:c>
      <x:c r="K42" s="2"/>
    </x:row>
    <x:row r="43" ht="21" customHeight="1">
      <x:c r="A43" s="2"/>
      <x:c r="B43" s="2" t="str">
        <x:v>Education</x:v>
      </x:c>
      <x:c r="C43" s="34" t="n">
        <x:f>IF(AND(ISNUMBER(C14),ISNUMBER($J43),$J43&gt;0),C14/$J43,"n.a.")</x:f>
        <x:v>0.015333333333333332</x:v>
      </x:c>
      <x:c r="D43" s="34" t="n">
        <x:f>IF(AND(ISNUMBER(D14),ISNUMBER($J43),$J43&gt;0),D14/$J43,"n.a.")</x:f>
        <x:v>0.06469666666666667</x:v>
      </x:c>
      <x:c r="E43" s="34" t="n">
        <x:f>IF(AND(ISNUMBER(E14),ISNUMBER($J43),$J43&gt;0),E14/$J43,"n.a.")</x:f>
        <x:v>0.03605666666666667</x:v>
      </x:c>
      <x:c r="F43" s="34" t="n">
        <x:f>IF(AND(ISNUMBER(F14),ISNUMBER($J43),$J43&gt;0),F14/$J43,"n.a.")</x:f>
        <x:v>0.05078066666666667</x:v>
      </x:c>
      <x:c r="G43" s="34" t="n">
        <x:f>IF(AND(ISNUMBER(G14),ISNUMBER($J43),$J43&gt;0),G14/$J43,"n.a.")</x:f>
        <x:v>0.03895</x:v>
      </x:c>
      <x:c r="H43" s="34" t="n">
        <x:f>IF(AND(ISNUMBER(H14),ISNUMBER($J43),$J43&gt;0),H14/$J43,"n.a.")</x:f>
        <x:v>0.03229666666666667</x:v>
      </x:c>
      <x:c r="I43" s="34" t="n">
        <x:f>IF(AND(ISNUMBER(I14),ISNUMBER($J43),$J43&gt;0),I14/$J43,"n.a.")</x:f>
        <x:v>0.238114</x:v>
      </x:c>
      <x:c r="J43" s="33" t="n">
        <x:f>IF(COUNTIFS('Inputs and source'!$B$62:$B$68,$B43,'Inputs and source'!$F$62:$F$68,"Ready")=1,SUMIFS('Inputs and source'!$E$62:$E$68,'Inputs and source'!$B$62:$B$68,$B43),"n.a.")</x:f>
        <x:v>9000000</x:v>
      </x:c>
      <x:c r="K43" s="2"/>
    </x:row>
    <x:row r="44" ht="21" customHeight="1">
      <x:c r="A44" s="2"/>
      <x:c r="B44" s="2" t="str">
        <x:v>Government</x:v>
      </x:c>
      <x:c r="C44" s="34" t="n">
        <x:f>IF(AND(ISNUMBER(C15),ISNUMBER($J44),$J44&gt;0),C15/$J44,"n.a.")</x:f>
        <x:v>0.015</x:v>
      </x:c>
      <x:c r="D44" s="34" t="n">
        <x:f>IF(AND(ISNUMBER(D15),ISNUMBER($J44),$J44&gt;0),D15/$J44,"n.a.")</x:f>
        <x:v>0.0430075</x:v>
      </x:c>
      <x:c r="E44" s="34" t="n">
        <x:f>IF(AND(ISNUMBER(E15),ISNUMBER($J44),$J44&gt;0),E15/$J44,"n.a.")</x:f>
        <x:v>0.0174765</x:v>
      </x:c>
      <x:c r="F44" s="34" t="n">
        <x:f>IF(AND(ISNUMBER(F15),ISNUMBER($J44),$J44&gt;0),F15/$J44,"n.a.")</x:f>
        <x:v>0.040443</x:v>
      </x:c>
      <x:c r="G44" s="34" t="n">
        <x:f>IF(AND(ISNUMBER(G15),ISNUMBER($J44),$J44&gt;0),G15/$J44,"n.a.")</x:f>
        <x:v>0.0443595</x:v>
      </x:c>
      <x:c r="H44" s="34" t="n">
        <x:f>IF(AND(ISNUMBER(H15),ISNUMBER($J44),$J44&gt;0),H15/$J44,"n.a.")</x:f>
        <x:v>0.040739</x:v>
      </x:c>
      <x:c r="I44" s="34" t="n">
        <x:f>IF(AND(ISNUMBER(I15),ISNUMBER($J44),$J44&gt;0),I15/$J44,"n.a.")</x:f>
        <x:v>0.2010255</x:v>
      </x:c>
      <x:c r="J44" s="33" t="n">
        <x:f>IF(COUNTIFS('Inputs and source'!$B$62:$B$68,$B44,'Inputs and source'!$F$62:$F$68,"Ready")=1,SUMIFS('Inputs and source'!$E$62:$E$68,'Inputs and source'!$B$62:$B$68,$B44),"n.a.")</x:f>
        <x:v>12000000</x:v>
      </x:c>
      <x:c r="K44" s="2"/>
    </x:row>
    <x:row r="45" ht="21" customHeight="1">
      <x:c r="A45" s="2"/>
      <x:c r="B45" s="2" t="str">
        <x:v>Source SME category</x:v>
      </x:c>
      <x:c r="C45" s="34" t="n">
        <x:f>IF(AND(ISNUMBER(C16),ISNUMBER($J45),$J45&gt;0),C16/$J45,"n.a.")</x:f>
        <x:v>0.2</x:v>
      </x:c>
      <x:c r="D45" s="34" t="n">
        <x:f>IF(AND(ISNUMBER(D16),ISNUMBER($J45),$J45&gt;0),D16/$J45,"n.a.")</x:f>
        <x:v>0.093984</x:v>
      </x:c>
      <x:c r="E45" s="34" t="n">
        <x:f>IF(AND(ISNUMBER(E16),ISNUMBER($J45),$J45&gt;0),E16/$J45,"n.a.")</x:f>
        <x:v>0.04251</x:v>
      </x:c>
      <x:c r="F45" s="34" t="n">
        <x:f>IF(AND(ISNUMBER(F16),ISNUMBER($J45),$J45&gt;0),F16/$J45,"n.a.")</x:f>
        <x:v>0.06129</x:v>
      </x:c>
      <x:c r="G45" s="34" t="n">
        <x:f>IF(AND(ISNUMBER(G16),ISNUMBER($J45),$J45&gt;0),G16/$J45,"n.a.")</x:f>
        <x:v>0.086216</x:v>
      </x:c>
      <x:c r="H45" s="34" t="n">
        <x:f>IF(AND(ISNUMBER(H16),ISNUMBER($J45),$J45&gt;0),H16/$J45,"n.a.")</x:f>
        <x:v>0.185742</x:v>
      </x:c>
      <x:c r="I45" s="34" t="n">
        <x:f>IF(AND(ISNUMBER(I16),ISNUMBER($J45),$J45&gt;0),I16/$J45,"n.a.")</x:f>
        <x:v>0.669742</x:v>
      </x:c>
      <x:c r="J45" s="33" t="n">
        <x:f>IF(COUNTIFS('Inputs and source'!$B$62:$B$68,$B45,'Inputs and source'!$F$62:$F$68,"Ready")=1,SUMIFS('Inputs and source'!$E$62:$E$68,'Inputs and source'!$B$62:$B$68,$B45),"n.a.")</x:f>
        <x:v>3000000</x:v>
      </x:c>
      <x:c r="K45" s="2"/>
    </x:row>
    <x:row r="46" ht="21" customHeight="1">
      <x:c r="A46" s="2"/>
      <x:c r="B46" s="2" t="str">
        <x:v>Source SMB category</x:v>
      </x:c>
      <x:c r="C46" s="34" t="n">
        <x:f>IF(AND(ISNUMBER(C17),ISNUMBER($J46),$J46&gt;0),C17/$J46,"n.a.")</x:f>
        <x:v>0.045</x:v>
      </x:c>
      <x:c r="D46" s="34" t="n">
        <x:f>IF(AND(ISNUMBER(D17),ISNUMBER($J46),$J46&gt;0),D17/$J46,"n.a.")</x:f>
        <x:v>0.117276</x:v>
      </x:c>
      <x:c r="E46" s="34" t="n">
        <x:f>IF(AND(ISNUMBER(E17),ISNUMBER($J46),$J46&gt;0),E17/$J46,"n.a.")</x:f>
        <x:v>0.0611175</x:v>
      </x:c>
      <x:c r="F46" s="34" t="n">
        <x:f>IF(AND(ISNUMBER(F17),ISNUMBER($J46),$J46&gt;0),F17/$J46,"n.a.")</x:f>
        <x:v>0.0745515</x:v>
      </x:c>
      <x:c r="G46" s="34" t="n">
        <x:f>IF(AND(ISNUMBER(G17),ISNUMBER($J46),$J46&gt;0),G17/$J46,"n.a.")</x:f>
        <x:v>0.114495</x:v>
      </x:c>
      <x:c r="H46" s="34" t="n">
        <x:f>IF(AND(ISNUMBER(H17),ISNUMBER($J46),$J46&gt;0),H17/$J46,"n.a.")</x:f>
        <x:v>0.093096</x:v>
      </x:c>
      <x:c r="I46" s="34" t="n">
        <x:f>IF(AND(ISNUMBER(I17),ISNUMBER($J46),$J46&gt;0),I17/$J46,"n.a.")</x:f>
        <x:v>0.505536</x:v>
      </x:c>
      <x:c r="J46" s="33" t="n">
        <x:f>IF(COUNTIFS('Inputs and source'!$B$62:$B$68,$B46,'Inputs and source'!$F$62:$F$68,"Ready")=1,SUMIFS('Inputs and source'!$E$62:$E$68,'Inputs and source'!$B$62:$B$68,$B46),"n.a.")</x:f>
        <x:v>4000000</x:v>
      </x:c>
      <x:c r="K46" s="2"/>
    </x:row>
    <x:row r="47" ht="21" customHeight="1">
      <x:c r="A47" s="2"/>
      <x:c r="B47" s="2" t="str">
        <x:v>Defense</x:v>
      </x:c>
      <x:c r="C47" s="34" t="n">
        <x:f>IF(AND(ISNUMBER(C18),ISNUMBER($J47),$J47&gt;0),C18/$J47,"n.a.")</x:f>
        <x:v>0.012857142857142857</x:v>
      </x:c>
      <x:c r="D47" s="34" t="n">
        <x:f>IF(AND(ISNUMBER(D18),ISNUMBER($J47),$J47&gt;0),D18/$J47,"n.a.")</x:f>
        <x:v>0.003534857142857143</x:v>
      </x:c>
      <x:c r="E47" s="34" t="n">
        <x:f>IF(AND(ISNUMBER(E18),ISNUMBER($J47),$J47&gt;0),E18/$J47,"n.a.")</x:f>
        <x:v>0.004345714285714286</x:v>
      </x:c>
      <x:c r="F47" s="34" t="n">
        <x:f>IF(AND(ISNUMBER(F18),ISNUMBER($J47),$J47&gt;0),F18/$J47,"n.a.")</x:f>
        <x:v>0.0039611142857142855</x:v>
      </x:c>
      <x:c r="G47" s="34" t="n">
        <x:f>IF(AND(ISNUMBER(G18),ISNUMBER($J47),$J47&gt;0),G18/$J47,"n.a.")</x:f>
        <x:v>0.006394285714285714</x:v>
      </x:c>
      <x:c r="H47" s="34" t="n">
        <x:f>IF(AND(ISNUMBER(H18),ISNUMBER($J47),$J47&gt;0),H18/$J47,"n.a.")</x:f>
        <x:v>0.0019525714285714285</x:v>
      </x:c>
      <x:c r="I47" s="34" t="n">
        <x:f>IF(AND(ISNUMBER(I18),ISNUMBER($J47),$J47&gt;0),I18/$J47,"n.a.")</x:f>
        <x:v>0.03304568571428571</x:v>
      </x:c>
      <x:c r="J47" s="33" t="n">
        <x:f>IF(COUNTIFS('Inputs and source'!$B$62:$B$68,$B47,'Inputs and source'!$F$62:$F$68,"Ready")=1,SUMIFS('Inputs and source'!$E$62:$E$68,'Inputs and source'!$B$62:$B$68,$B47),"n.a.")</x:f>
        <x:v>70000000</x:v>
      </x:c>
      <x:c r="K47" s="2"/>
    </x:row>
    <x:row r="48" ht="21" customHeight="1">
      <x:c r="A48" s="2"/>
      <x:c r="B48" s="2" t="str">
        <x:v>Enterprise</x:v>
      </x:c>
      <x:c r="C48" s="34" t="n">
        <x:f>IF(AND(ISNUMBER(C19),ISNUMBER($J48),$J48&gt;0),C19/$J48,"n.a.")</x:f>
        <x:v>0.03428571428571429</x:v>
      </x:c>
      <x:c r="D48" s="34" t="n">
        <x:f>IF(AND(ISNUMBER(D19),ISNUMBER($J48),$J48&gt;0),D19/$J48,"n.a.")</x:f>
        <x:v>0.07210885714285714</x:v>
      </x:c>
      <x:c r="E48" s="34" t="n">
        <x:f>IF(AND(ISNUMBER(E19),ISNUMBER($J48),$J48&gt;0),E19/$J48,"n.a.")</x:f>
        <x:v>0.045092571428571426</x:v>
      </x:c>
      <x:c r="F48" s="34" t="n">
        <x:f>IF(AND(ISNUMBER(F19),ISNUMBER($J48),$J48&gt;0),F19/$J48,"n.a.")</x:f>
        <x:v>0.08277085714285715</x:v>
      </x:c>
      <x:c r="G48" s="34" t="n">
        <x:f>IF(AND(ISNUMBER(G19),ISNUMBER($J48),$J48&gt;0),G19/$J48,"n.a.")</x:f>
        <x:v>0.029952857142857142</x:v>
      </x:c>
      <x:c r="H48" s="34" t="n">
        <x:f>IF(AND(ISNUMBER(H19),ISNUMBER($J48),$J48&gt;0),H19/$J48,"n.a.")</x:f>
        <x:v>0.057943714285714286</x:v>
      </x:c>
      <x:c r="I48" s="34" t="n">
        <x:f>IF(AND(ISNUMBER(I19),ISNUMBER($J48),$J48&gt;0),I19/$J48,"n.a.")</x:f>
        <x:v>0.3221545714285714</x:v>
      </x:c>
      <x:c r="J48" s="33" t="n">
        <x:f>IF(COUNTIFS('Inputs and source'!$B$62:$B$68,$B48,'Inputs and source'!$F$62:$F$68,"Ready")=1,SUMIFS('Inputs and source'!$E$62:$E$68,'Inputs and source'!$B$62:$B$68,$B48),"n.a.")</x:f>
        <x:v>7000000</x:v>
      </x:c>
      <x:c r="K48" s="2"/>
    </x:row>
    <x:row r="49" ht="21" customHeight="1">
      <x:c r="A49" s="2"/>
      <x:c r="B49" s="27" t="str">
        <x:v>In-scope total (weighted)</x:v>
      </x:c>
      <x:c r="C49" s="36"/>
      <x:c r="D49" s="36"/>
      <x:c r="E49" s="36"/>
      <x:c r="F49" s="36"/>
      <x:c r="G49" s="36"/>
      <x:c r="H49" s="36"/>
      <x:c r="I49" s="36" t="n">
        <x:f>IF(AND(ISNUMBER(I20),ISNUMBER(J49),J49&gt;0),I20/J49,"n.a.")</x:f>
        <x:v>0.13171029310344828</x:v>
      </x:c>
      <x:c r="J49" s="35" t="n">
        <x:f>IF(COUNT(J42:J48)=7,SUM(J42:J48),"n.a.")</x:f>
        <x:v>116000000</x:v>
      </x:c>
      <x:c r="K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1" customHeight="1">
      <x:c r="A51" s="2"/>
      <x:c r="B51" s="29" t="str">
        <x:v>Questions before acting</x:v>
      </x:c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1" customHeight="1">
      <x:c r="A52" s="2"/>
      <x:c r="B52" s="5" t="str">
        <x:v>Where does the business rely on one channel group?</x:v>
      </x:c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A53" s="2"/>
      <x:c r="B53" s="5" t="str">
        <x:v>Which gaps also have demand, delivery capability and acceptable economics?</x:v>
      </x:c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A54" s="2"/>
      <x:c r="B54" s="5" t="str">
        <x:v>Which market estimate needs stronger evidence before you commit people or money?</x:v>
      </x:c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A55" s="2"/>
      <x:c r="B55" s="5" t="str">
        <x:v>Use comparable evidence and agree one action to test. A small cell alone does not justify recruiting more partners.</x:v>
      </x:c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1" customHeight="1">
      <x:c r="A57" s="2"/>
      <x:c r="B57" s="5" t="str">
        <x:v>Source categories and their boundary limits are explained beside the inputs. Market estimates are separate from company invoices.</x:v>
      </x:c>
      <x:c r="C57" s="2"/>
      <x:c r="D57" s="2"/>
      <x:c r="E57" s="2"/>
      <x:c r="F57" s="2"/>
      <x:c r="G57" s="2"/>
      <x:c r="H57" s="2"/>
      <x:c r="I57" s="2"/>
      <x:c r="J57" s="2"/>
      <x:c r="K57" s="2"/>
    </x:row>
  </x:sheetData>
  <x:conditionalFormatting sqref="C22:C22">
    <x:cfRule type="expression" dxfId="2" priority="1">
      <x:formula>ABS(C22)&gt;0.005</x:formula>
    </x:cfRule>
  </x:conditionalFormatting>
  <x:conditionalFormatting sqref="C24:C24">
    <x:cfRule type="expression" dxfId="3" priority="2">
      <x:formula>ABS(C24)&gt;0.005</x:formula>
    </x:cfRule>
  </x:conditionalFormatting>
  <x:conditionalFormatting sqref="C23:C23">
    <x:cfRule type="cellIs" dxfId="4" priority="3" operator="greaterThan">
      <x:formula>0</x:formula>
    </x:cfRule>
  </x:conditionalFormatting>
  <x:conditionalFormatting sqref="C29:H35">
    <x:cfRule type="colorScale" priority="4">
      <x:colorScale>
        <x:cfvo type="min"/>
        <x:cfvo type="percentile" val="50"/>
        <x:cfvo type="max"/>
        <x:color rgb="FFF5F7FA"/>
        <x:color rgb="FFE2ECF4"/>
        <x:color rgb="FFBDCFDF"/>
      </x:colorScale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839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" hidden="0" customWidth="1"/>
    <x:col min="2" max="2" width="27" hidden="0" customWidth="1"/>
    <x:col min="3" max="3" width="25" hidden="0" customWidth="1"/>
    <x:col min="4" max="4" width="23" hidden="0" customWidth="1"/>
    <x:col min="5" max="5" width="19" hidden="0" customWidth="1"/>
    <x:col min="6" max="6" width="17" hidden="0" customWidth="1"/>
    <x:col min="7" max="7" width="17" hidden="0" customWidth="1"/>
    <x:col min="8" max="8" width="23" hidden="0" customWidth="1"/>
    <x:col min="9" max="9" width="3" hidden="0" customWidth="1"/>
    <x:col min="10" max="10" width="25" hidden="0" customWidth="1"/>
    <x:col min="11" max="11" width="30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1" customHeight="1">
      <x:c r="A2" s="2"/>
      <x:c r="B2" s="4" t="str">
        <x:v>Inputs and author source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"/>
      <x:c r="B4" s="6" t="str">
        <x:v>Source: Channel Playbook White v2.0.iba, original CFA example, native Tables 11 and 31. Teaching data.</x:v>
      </x:c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"/>
      <x:c r="B5" s="6" t="str">
        <x:v>Original numbers and labels stay beside the working copy. This is not verified trading or a current market benchmark.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"/>
      <x:c r="B6" s="2" t="str">
        <x:v>Working measure</x:v>
      </x:c>
      <x:c r="C6" s="8" t="str">
        <x:v>Net customer sell-out</x:v>
      </x:c>
      <x:c r="D6" s="2"/>
      <x:c r="E6" s="5" t="str">
        <x:v>The common period and USD currency are teaching assumptions, not claims about the author’s original data.</x:v>
      </x:c>
      <x:c r="F6" s="2"/>
      <x:c r="G6" s="2"/>
      <x:c r="H6" s="2"/>
      <x:c r="I6" s="2"/>
      <x:c r="J6" s="2"/>
      <x:c r="K6" s="2"/>
    </x:row>
    <x:row r="7" ht="21" customHeight="1">
      <x:c r="A7" s="2"/>
      <x:c r="B7" s="2" t="str">
        <x:v>Working period</x:v>
      </x:c>
      <x:c r="C7" s="8" t="str">
        <x:v>One illustrative period</x:v>
      </x:c>
      <x:c r="D7" s="2"/>
      <x:c r="E7" s="2"/>
      <x:c r="F7" s="2"/>
      <x:c r="G7" s="2"/>
      <x:c r="H7" s="2"/>
      <x:c r="I7" s="2"/>
      <x:c r="J7" s="2"/>
      <x:c r="K7" s="2"/>
    </x:row>
    <x:row r="8" ht="21" customHeight="1">
      <x:c r="A8" s="2"/>
      <x:c r="B8" s="2" t="str">
        <x:v>Working currency</x:v>
      </x:c>
      <x:c r="C8" s="8" t="str">
        <x:v>USD teaching assumption</x:v>
      </x:c>
      <x:c r="D8" s="2"/>
      <x:c r="E8" s="2"/>
      <x:c r="F8" s="2"/>
      <x:c r="G8" s="2"/>
      <x:c r="H8" s="2"/>
      <x:c r="I8" s="2"/>
      <x:c r="J8" s="2"/>
      <x:c r="K8" s="2"/>
    </x:row>
    <x:row r="9" ht="21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1" customHeight="1">
      <x:c r="A10" s="2"/>
      <x:c r="B10" s="5" t="str">
        <x:v>Change amber cells. Source columns D–F keep the original labels and amounts. Amounts are not added across invoice layers.</x:v>
      </x:c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1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36" customHeight="1">
      <x:c r="A12" s="2"/>
      <x:c r="B12" s="17" t="str">
        <x:v>Working customer group</x:v>
      </x:c>
      <x:c r="C12" s="18" t="str">
        <x:v>Channel group</x:v>
      </x:c>
      <x:c r="D12" s="18" t="str">
        <x:v>Source customer label</x:v>
      </x:c>
      <x:c r="E12" s="18" t="str">
        <x:v>Source channel label</x:v>
      </x:c>
      <x:c r="F12" s="18" t="str">
        <x:v>Author amount</x:v>
      </x:c>
      <x:c r="G12" s="18" t="str">
        <x:v>Working amount</x:v>
      </x:c>
      <x:c r="H12" s="19" t="str">
        <x:v>Input check</x:v>
      </x:c>
      <x:c r="I12" s="2"/>
      <x:c r="J12" s="17" t="str">
        <x:v>Channel group</x:v>
      </x:c>
      <x:c r="K12" s="19" t="str">
        <x:v>Meaning</x:v>
      </x:c>
    </x:row>
    <x:row r="13" ht="21" customHeight="1">
      <x:c r="A13" s="2"/>
      <x:c r="B13" s="2" t="str">
        <x:v>Healthcare</x:v>
      </x:c>
      <x:c r="C13" s="2" t="str">
        <x:v>Vendor direct</x:v>
      </x:c>
      <x:c r="D13" s="2" t="str">
        <x:v>Healthcare</x:v>
      </x:c>
      <x:c r="E13" s="2" t="str">
        <x:v>Vendor Direct</x:v>
      </x:c>
      <x:c r="F13" s="43" t="n">
        <x:v>720000</x:v>
      </x:c>
      <x:c r="G13" s="24" t="n">
        <x:v>720000</x:v>
      </x:c>
      <x:c r="H13" s="2" t="str">
        <x:f>IF(AND(ISNUMBER(G13),COUNTIFS($B$13:$B$54,B13,$C$13:$C$54,C13)=1,COUNTIFS($B$62:$B$68,B13)=1,COUNTIFS($J$13:$J$18,C13)=1),"Ready","Check amount or key")</x:f>
        <x:v>Ready</x:v>
      </x:c>
      <x:c r="I13" s="2"/>
      <x:c r="J13" s="2" t="str">
        <x:v>Vendor direct</x:v>
      </x:c>
      <x:c r="K13" s="2" t="str">
        <x:v>Vendor-direct commercial category</x:v>
      </x:c>
    </x:row>
    <x:row r="14" ht="21" customHeight="1">
      <x:c r="A14" s="2"/>
      <x:c r="B14" s="2" t="str">
        <x:v>Healthcare</x:v>
      </x:c>
      <x:c r="C14" s="2" t="str">
        <x:v>Value-added resellers</x:v>
      </x:c>
      <x:c r="D14" s="2" t="str">
        <x:v>Healthcare</x:v>
      </x:c>
      <x:c r="E14" s="2" t="str">
        <x:v>VARs</x:v>
      </x:c>
      <x:c r="F14" s="43" t="n">
        <x:v>179778</x:v>
      </x:c>
      <x:c r="G14" s="24" t="n">
        <x:v>179778</x:v>
      </x:c>
      <x:c r="H14" s="2" t="str">
        <x:f>IF(AND(ISNUMBER(G14),COUNTIFS($B$13:$B$54,B14,$C$13:$C$54,C14)=1,COUNTIFS($B$62:$B$68,B14)=1,COUNTIFS($J$13:$J$18,C14)=1),"Ready","Check amount or key")</x:f>
        <x:v>Ready</x:v>
      </x:c>
      <x:c r="I14" s="2"/>
      <x:c r="J14" s="2" t="str">
        <x:v>Value-added resellers</x:v>
      </x:c>
      <x:c r="K14" s="2" t="str">
        <x:v>Value-added reseller</x:v>
      </x:c>
    </x:row>
    <x:row r="15" ht="21" customHeight="1">
      <x:c r="A15" s="2"/>
      <x:c r="B15" s="2" t="str">
        <x:v>Healthcare</x:v>
      </x:c>
      <x:c r="C15" s="2" t="str">
        <x:v>System integrators</x:v>
      </x:c>
      <x:c r="D15" s="2" t="str">
        <x:v>Healthcare</x:v>
      </x:c>
      <x:c r="E15" s="2" t="str">
        <x:v>SIs</x:v>
      </x:c>
      <x:c r="F15" s="43" t="n">
        <x:v>180060</x:v>
      </x:c>
      <x:c r="G15" s="24" t="n">
        <x:v>180060</x:v>
      </x:c>
      <x:c r="H15" s="2" t="str">
        <x:f>IF(AND(ISNUMBER(G15),COUNTIFS($B$13:$B$54,B15,$C$13:$C$54,C15)=1,COUNTIFS($B$62:$B$68,B15)=1,COUNTIFS($J$13:$J$18,C15)=1),"Ready","Check amount or key")</x:f>
        <x:v>Ready</x:v>
      </x:c>
      <x:c r="I15" s="2"/>
      <x:c r="J15" s="2" t="str">
        <x:v>System integrators</x:v>
      </x:c>
      <x:c r="K15" s="2" t="str">
        <x:v>System integrator</x:v>
      </x:c>
    </x:row>
    <x:row r="16" ht="21" customHeight="1">
      <x:c r="A16" s="2"/>
      <x:c r="B16" s="2" t="str">
        <x:v>Healthcare</x:v>
      </x:c>
      <x:c r="C16" s="2" t="str">
        <x:v>Traditional resellers</x:v>
      </x:c>
      <x:c r="D16" s="2" t="str">
        <x:v>Healthcare</x:v>
      </x:c>
      <x:c r="E16" s="2" t="str">
        <x:v>TRs</x:v>
      </x:c>
      <x:c r="F16" s="43" t="n">
        <x:v>413778</x:v>
      </x:c>
      <x:c r="G16" s="24" t="n">
        <x:v>413778</x:v>
      </x:c>
      <x:c r="H16" s="2" t="str">
        <x:f>IF(AND(ISNUMBER(G16),COUNTIFS($B$13:$B$54,B16,$C$13:$C$54,C16)=1,COUNTIFS($B$62:$B$68,B16)=1,COUNTIFS($J$13:$J$18,C16)=1),"Ready","Check amount or key")</x:f>
        <x:v>Ready</x:v>
      </x:c>
      <x:c r="I16" s="2"/>
      <x:c r="J16" s="2" t="str">
        <x:v>Traditional resellers</x:v>
      </x:c>
      <x:c r="K16" s="2" t="str">
        <x:v>Traditional reseller</x:v>
      </x:c>
    </x:row>
    <x:row r="17" ht="21" customHeight="1">
      <x:c r="A17" s="2"/>
      <x:c r="B17" s="2" t="str">
        <x:v>Healthcare</x:v>
      </x:c>
      <x:c r="C17" s="2" t="str">
        <x:v>Cloud resellers</x:v>
      </x:c>
      <x:c r="D17" s="2" t="str">
        <x:v>Healthcare</x:v>
      </x:c>
      <x:c r="E17" s="2" t="str">
        <x:v>CRs</x:v>
      </x:c>
      <x:c r="F17" s="43" t="n">
        <x:v>251790</x:v>
      </x:c>
      <x:c r="G17" s="24" t="n">
        <x:v>251790</x:v>
      </x:c>
      <x:c r="H17" s="2" t="str">
        <x:f>IF(AND(ISNUMBER(G17),COUNTIFS($B$13:$B$54,B17,$C$13:$C$54,C17)=1,COUNTIFS($B$62:$B$68,B17)=1,COUNTIFS($J$13:$J$18,C17)=1),"Ready","Check amount or key")</x:f>
        <x:v>Ready</x:v>
      </x:c>
      <x:c r="I17" s="2"/>
      <x:c r="J17" s="2" t="str">
        <x:v>Cloud resellers</x:v>
      </x:c>
      <x:c r="K17" s="2" t="str">
        <x:v>Cloud reseller in this source</x:v>
      </x:c>
    </x:row>
    <x:row r="18" ht="21" customHeight="1">
      <x:c r="A18" s="2"/>
      <x:c r="B18" s="2" t="str">
        <x:v>Healthcare</x:v>
      </x:c>
      <x:c r="C18" s="2" t="str">
        <x:v>Retailers</x:v>
      </x:c>
      <x:c r="D18" s="2" t="str">
        <x:v>Healthcare</x:v>
      </x:c>
      <x:c r="E18" s="2" t="str">
        <x:v>Rs</x:v>
      </x:c>
      <x:c r="F18" s="43" t="n">
        <x:v>378006</x:v>
      </x:c>
      <x:c r="G18" s="24" t="n">
        <x:v>378006</x:v>
      </x:c>
      <x:c r="H18" s="2" t="str">
        <x:f>IF(AND(ISNUMBER(G18),COUNTIFS($B$13:$B$54,B18,$C$13:$C$54,C18)=1,COUNTIFS($B$62:$B$68,B18)=1,COUNTIFS($J$13:$J$18,C18)=1),"Ready","Check amount or key")</x:f>
        <x:v>Ready</x:v>
      </x:c>
      <x:c r="I18" s="2"/>
      <x:c r="J18" s="2" t="str">
        <x:v>Retailers</x:v>
      </x:c>
      <x:c r="K18" s="2" t="str">
        <x:v>Retailer</x:v>
      </x:c>
    </x:row>
    <x:row r="19" ht="21" customHeight="1">
      <x:c r="A19" s="2"/>
      <x:c r="B19" s="2" t="str">
        <x:v>Education</x:v>
      </x:c>
      <x:c r="C19" s="2" t="str">
        <x:v>Vendor direct</x:v>
      </x:c>
      <x:c r="D19" s="2" t="str">
        <x:v>Education</x:v>
      </x:c>
      <x:c r="E19" s="2" t="str">
        <x:v>Vendor Direct</x:v>
      </x:c>
      <x:c r="F19" s="43" t="n">
        <x:v>138000</x:v>
      </x:c>
      <x:c r="G19" s="24" t="n">
        <x:v>138000</x:v>
      </x:c>
      <x:c r="H19" s="2" t="str">
        <x:f>IF(AND(ISNUMBER(G19),COUNTIFS($B$13:$B$54,B19,$C$13:$C$54,C19)=1,COUNTIFS($B$62:$B$68,B19)=1,COUNTIFS($J$13:$J$18,C19)=1),"Ready","Check amount or key")</x:f>
        <x:v>Ready</x:v>
      </x:c>
      <x:c r="I19" s="2"/>
      <x:c r="J19" s="2"/>
      <x:c r="K19" s="2"/>
    </x:row>
    <x:row r="20" ht="21" customHeight="1">
      <x:c r="A20" s="2"/>
      <x:c r="B20" s="2" t="str">
        <x:v>Education</x:v>
      </x:c>
      <x:c r="C20" s="2" t="str">
        <x:v>Value-added resellers</x:v>
      </x:c>
      <x:c r="D20" s="2" t="str">
        <x:v>Education</x:v>
      </x:c>
      <x:c r="E20" s="2" t="str">
        <x:v>VARs</x:v>
      </x:c>
      <x:c r="F20" s="43" t="n">
        <x:v>582270</x:v>
      </x:c>
      <x:c r="G20" s="24" t="n">
        <x:v>582270</x:v>
      </x:c>
      <x:c r="H20" s="2" t="str">
        <x:f>IF(AND(ISNUMBER(G20),COUNTIFS($B$13:$B$54,B20,$C$13:$C$54,C20)=1,COUNTIFS($B$62:$B$68,B20)=1,COUNTIFS($J$13:$J$18,C20)=1),"Ready","Check amount or key")</x:f>
        <x:v>Ready</x:v>
      </x:c>
      <x:c r="I20" s="2"/>
      <x:c r="J20" s="2"/>
      <x:c r="K20" s="2"/>
    </x:row>
    <x:row r="21" ht="21" customHeight="1">
      <x:c r="A21" s="2"/>
      <x:c r="B21" s="2" t="str">
        <x:v>Education</x:v>
      </x:c>
      <x:c r="C21" s="2" t="str">
        <x:v>System integrators</x:v>
      </x:c>
      <x:c r="D21" s="2" t="str">
        <x:v>Education</x:v>
      </x:c>
      <x:c r="E21" s="2" t="str">
        <x:v>SIs</x:v>
      </x:c>
      <x:c r="F21" s="43" t="n">
        <x:v>324510</x:v>
      </x:c>
      <x:c r="G21" s="24" t="n">
        <x:v>324510</x:v>
      </x:c>
      <x:c r="H21" s="2" t="str">
        <x:f>IF(AND(ISNUMBER(G21),COUNTIFS($B$13:$B$54,B21,$C$13:$C$54,C21)=1,COUNTIFS($B$62:$B$68,B21)=1,COUNTIFS($J$13:$J$18,C21)=1),"Ready","Check amount or key")</x:f>
        <x:v>Ready</x:v>
      </x:c>
      <x:c r="I21" s="2"/>
      <x:c r="J21" s="2"/>
      <x:c r="K21" s="2"/>
    </x:row>
    <x:row r="22" ht="21" customHeight="1">
      <x:c r="A22" s="2"/>
      <x:c r="B22" s="2" t="str">
        <x:v>Education</x:v>
      </x:c>
      <x:c r="C22" s="2" t="str">
        <x:v>Traditional resellers</x:v>
      </x:c>
      <x:c r="D22" s="2" t="str">
        <x:v>Education</x:v>
      </x:c>
      <x:c r="E22" s="2" t="str">
        <x:v>TRs</x:v>
      </x:c>
      <x:c r="F22" s="43" t="n">
        <x:v>457026</x:v>
      </x:c>
      <x:c r="G22" s="24" t="n">
        <x:v>457026</x:v>
      </x:c>
      <x:c r="H22" s="2" t="str">
        <x:f>IF(AND(ISNUMBER(G22),COUNTIFS($B$13:$B$54,B22,$C$13:$C$54,C22)=1,COUNTIFS($B$62:$B$68,B22)=1,COUNTIFS($J$13:$J$18,C22)=1),"Ready","Check amount or key")</x:f>
        <x:v>Ready</x:v>
      </x:c>
      <x:c r="I22" s="2"/>
      <x:c r="J22" s="2"/>
      <x:c r="K22" s="2"/>
    </x:row>
    <x:row r="23" ht="21" customHeight="1">
      <x:c r="A23" s="2"/>
      <x:c r="B23" s="2" t="str">
        <x:v>Education</x:v>
      </x:c>
      <x:c r="C23" s="2" t="str">
        <x:v>Cloud resellers</x:v>
      </x:c>
      <x:c r="D23" s="2" t="str">
        <x:v>Education</x:v>
      </x:c>
      <x:c r="E23" s="2" t="str">
        <x:v>CRs</x:v>
      </x:c>
      <x:c r="F23" s="43" t="n">
        <x:v>350550</x:v>
      </x:c>
      <x:c r="G23" s="24" t="n">
        <x:v>350550</x:v>
      </x:c>
      <x:c r="H23" s="2" t="str">
        <x:f>IF(AND(ISNUMBER(G23),COUNTIFS($B$13:$B$54,B23,$C$13:$C$54,C23)=1,COUNTIFS($B$62:$B$68,B23)=1,COUNTIFS($J$13:$J$18,C23)=1),"Ready","Check amount or key")</x:f>
        <x:v>Ready</x:v>
      </x:c>
      <x:c r="I23" s="2"/>
      <x:c r="J23" s="2"/>
      <x:c r="K23" s="2"/>
    </x:row>
    <x:row r="24" ht="21" customHeight="1">
      <x:c r="A24" s="2"/>
      <x:c r="B24" s="2" t="str">
        <x:v>Education</x:v>
      </x:c>
      <x:c r="C24" s="2" t="str">
        <x:v>Retailers</x:v>
      </x:c>
      <x:c r="D24" s="2" t="str">
        <x:v>Education</x:v>
      </x:c>
      <x:c r="E24" s="2" t="str">
        <x:v>Rs</x:v>
      </x:c>
      <x:c r="F24" s="43" t="n">
        <x:v>290670</x:v>
      </x:c>
      <x:c r="G24" s="24" t="n">
        <x:v>290670</x:v>
      </x:c>
      <x:c r="H24" s="2" t="str">
        <x:f>IF(AND(ISNUMBER(G24),COUNTIFS($B$13:$B$54,B24,$C$13:$C$54,C24)=1,COUNTIFS($B$62:$B$68,B24)=1,COUNTIFS($J$13:$J$18,C24)=1),"Ready","Check amount or key")</x:f>
        <x:v>Ready</x:v>
      </x:c>
      <x:c r="I24" s="2"/>
      <x:c r="J24" s="2"/>
      <x:c r="K24" s="2"/>
    </x:row>
    <x:row r="25" ht="21" customHeight="1">
      <x:c r="A25" s="2"/>
      <x:c r="B25" s="2" t="str">
        <x:v>Government</x:v>
      </x:c>
      <x:c r="C25" s="2" t="str">
        <x:v>Vendor direct</x:v>
      </x:c>
      <x:c r="D25" s="2" t="str">
        <x:v>Government</x:v>
      </x:c>
      <x:c r="E25" s="2" t="str">
        <x:v>Vendor Direct</x:v>
      </x:c>
      <x:c r="F25" s="43" t="n">
        <x:v>180000</x:v>
      </x:c>
      <x:c r="G25" s="24" t="n">
        <x:v>180000</x:v>
      </x:c>
      <x:c r="H25" s="2" t="str">
        <x:f>IF(AND(ISNUMBER(G25),COUNTIFS($B$13:$B$54,B25,$C$13:$C$54,C25)=1,COUNTIFS($B$62:$B$68,B25)=1,COUNTIFS($J$13:$J$18,C25)=1),"Ready","Check amount or key")</x:f>
        <x:v>Ready</x:v>
      </x:c>
      <x:c r="I25" s="2"/>
      <x:c r="J25" s="2"/>
      <x:c r="K25" s="2"/>
    </x:row>
    <x:row r="26" ht="21" customHeight="1">
      <x:c r="A26" s="2"/>
      <x:c r="B26" s="2" t="str">
        <x:v>Government</x:v>
      </x:c>
      <x:c r="C26" s="2" t="str">
        <x:v>Value-added resellers</x:v>
      </x:c>
      <x:c r="D26" s="2" t="str">
        <x:v>Government</x:v>
      </x:c>
      <x:c r="E26" s="2" t="str">
        <x:v>VARs</x:v>
      </x:c>
      <x:c r="F26" s="43" t="n">
        <x:v>516090</x:v>
      </x:c>
      <x:c r="G26" s="24" t="n">
        <x:v>516090</x:v>
      </x:c>
      <x:c r="H26" s="2" t="str">
        <x:f>IF(AND(ISNUMBER(G26),COUNTIFS($B$13:$B$54,B26,$C$13:$C$54,C26)=1,COUNTIFS($B$62:$B$68,B26)=1,COUNTIFS($J$13:$J$18,C26)=1),"Ready","Check amount or key")</x:f>
        <x:v>Ready</x:v>
      </x:c>
      <x:c r="I26" s="2"/>
      <x:c r="J26" s="2"/>
      <x:c r="K26" s="2"/>
    </x:row>
    <x:row r="27" ht="21" customHeight="1">
      <x:c r="A27" s="2"/>
      <x:c r="B27" s="2" t="str">
        <x:v>Government</x:v>
      </x:c>
      <x:c r="C27" s="2" t="str">
        <x:v>System integrators</x:v>
      </x:c>
      <x:c r="D27" s="2" t="str">
        <x:v>Government</x:v>
      </x:c>
      <x:c r="E27" s="2" t="str">
        <x:v>SIs</x:v>
      </x:c>
      <x:c r="F27" s="43" t="n">
        <x:v>209718</x:v>
      </x:c>
      <x:c r="G27" s="24" t="n">
        <x:v>209718</x:v>
      </x:c>
      <x:c r="H27" s="2" t="str">
        <x:f>IF(AND(ISNUMBER(G27),COUNTIFS($B$13:$B$54,B27,$C$13:$C$54,C27)=1,COUNTIFS($B$62:$B$68,B27)=1,COUNTIFS($J$13:$J$18,C27)=1),"Ready","Check amount or key")</x:f>
        <x:v>Ready</x:v>
      </x:c>
      <x:c r="I27" s="2"/>
      <x:c r="J27" s="2"/>
      <x:c r="K27" s="2"/>
    </x:row>
    <x:row r="28" ht="21" customHeight="1">
      <x:c r="A28" s="2"/>
      <x:c r="B28" s="2" t="str">
        <x:v>Government</x:v>
      </x:c>
      <x:c r="C28" s="2" t="str">
        <x:v>Traditional resellers</x:v>
      </x:c>
      <x:c r="D28" s="2" t="str">
        <x:v>Government</x:v>
      </x:c>
      <x:c r="E28" s="2" t="str">
        <x:v>TRs</x:v>
      </x:c>
      <x:c r="F28" s="43" t="n">
        <x:v>485316</x:v>
      </x:c>
      <x:c r="G28" s="24" t="n">
        <x:v>485316</x:v>
      </x:c>
      <x:c r="H28" s="2" t="str">
        <x:f>IF(AND(ISNUMBER(G28),COUNTIFS($B$13:$B$54,B28,$C$13:$C$54,C28)=1,COUNTIFS($B$62:$B$68,B28)=1,COUNTIFS($J$13:$J$18,C28)=1),"Ready","Check amount or key")</x:f>
        <x:v>Ready</x:v>
      </x:c>
      <x:c r="I28" s="2"/>
      <x:c r="J28" s="2"/>
      <x:c r="K28" s="2"/>
    </x:row>
    <x:row r="29" ht="21" customHeight="1">
      <x:c r="A29" s="2"/>
      <x:c r="B29" s="2" t="str">
        <x:v>Government</x:v>
      </x:c>
      <x:c r="C29" s="2" t="str">
        <x:v>Cloud resellers</x:v>
      </x:c>
      <x:c r="D29" s="2" t="str">
        <x:v>Government</x:v>
      </x:c>
      <x:c r="E29" s="2" t="str">
        <x:v>CRs</x:v>
      </x:c>
      <x:c r="F29" s="43" t="n">
        <x:v>532314</x:v>
      </x:c>
      <x:c r="G29" s="24" t="n">
        <x:v>532314</x:v>
      </x:c>
      <x:c r="H29" s="2" t="str">
        <x:f>IF(AND(ISNUMBER(G29),COUNTIFS($B$13:$B$54,B29,$C$13:$C$54,C29)=1,COUNTIFS($B$62:$B$68,B29)=1,COUNTIFS($J$13:$J$18,C29)=1),"Ready","Check amount or key")</x:f>
        <x:v>Ready</x:v>
      </x:c>
      <x:c r="I29" s="2"/>
      <x:c r="J29" s="2"/>
      <x:c r="K29" s="2"/>
    </x:row>
    <x:row r="30" ht="21" customHeight="1">
      <x:c r="A30" s="2"/>
      <x:c r="B30" s="2" t="str">
        <x:v>Government</x:v>
      </x:c>
      <x:c r="C30" s="2" t="str">
        <x:v>Retailers</x:v>
      </x:c>
      <x:c r="D30" s="2" t="str">
        <x:v>Government</x:v>
      </x:c>
      <x:c r="E30" s="2" t="str">
        <x:v>Rs</x:v>
      </x:c>
      <x:c r="F30" s="43" t="n">
        <x:v>488868</x:v>
      </x:c>
      <x:c r="G30" s="24" t="n">
        <x:v>488868</x:v>
      </x:c>
      <x:c r="H30" s="2" t="str">
        <x:f>IF(AND(ISNUMBER(G30),COUNTIFS($B$13:$B$54,B30,$C$13:$C$54,C30)=1,COUNTIFS($B$62:$B$68,B30)=1,COUNTIFS($J$13:$J$18,C30)=1),"Ready","Check amount or key")</x:f>
        <x:v>Ready</x:v>
      </x:c>
      <x:c r="I30" s="2"/>
      <x:c r="J30" s="2"/>
      <x:c r="K30" s="2"/>
    </x:row>
    <x:row r="31" ht="21" customHeight="1">
      <x:c r="A31" s="2"/>
      <x:c r="B31" s="2" t="str">
        <x:v>Source SME category</x:v>
      </x:c>
      <x:c r="C31" s="2" t="str">
        <x:v>Vendor direct</x:v>
      </x:c>
      <x:c r="D31" s="2" t="str">
        <x:v>SME (USER&gt;1000)</x:v>
      </x:c>
      <x:c r="E31" s="2" t="str">
        <x:v>Vendor Direct</x:v>
      </x:c>
      <x:c r="F31" s="43" t="n">
        <x:v>600000</x:v>
      </x:c>
      <x:c r="G31" s="24" t="n">
        <x:v>600000</x:v>
      </x:c>
      <x:c r="H31" s="2" t="str">
        <x:f>IF(AND(ISNUMBER(G31),COUNTIFS($B$13:$B$54,B31,$C$13:$C$54,C31)=1,COUNTIFS($B$62:$B$68,B31)=1,COUNTIFS($J$13:$J$18,C31)=1),"Ready","Check amount or key")</x:f>
        <x:v>Ready</x:v>
      </x:c>
      <x:c r="I31" s="2"/>
      <x:c r="J31" s="2"/>
      <x:c r="K31" s="2"/>
    </x:row>
    <x:row r="32" ht="21" customHeight="1">
      <x:c r="A32" s="2"/>
      <x:c r="B32" s="2" t="str">
        <x:v>Source SME category</x:v>
      </x:c>
      <x:c r="C32" s="2" t="str">
        <x:v>Value-added resellers</x:v>
      </x:c>
      <x:c r="D32" s="2" t="str">
        <x:v>SME (USER&gt;1000)</x:v>
      </x:c>
      <x:c r="E32" s="2" t="str">
        <x:v>VARs</x:v>
      </x:c>
      <x:c r="F32" s="43" t="n">
        <x:v>281952</x:v>
      </x:c>
      <x:c r="G32" s="24" t="n">
        <x:v>281952</x:v>
      </x:c>
      <x:c r="H32" s="2" t="str">
        <x:f>IF(AND(ISNUMBER(G32),COUNTIFS($B$13:$B$54,B32,$C$13:$C$54,C32)=1,COUNTIFS($B$62:$B$68,B32)=1,COUNTIFS($J$13:$J$18,C32)=1),"Ready","Check amount or key")</x:f>
        <x:v>Ready</x:v>
      </x:c>
      <x:c r="I32" s="2"/>
      <x:c r="J32" s="2"/>
      <x:c r="K32" s="2"/>
    </x:row>
    <x:row r="33" ht="21" customHeight="1">
      <x:c r="A33" s="2"/>
      <x:c r="B33" s="2" t="str">
        <x:v>Source SME category</x:v>
      </x:c>
      <x:c r="C33" s="2" t="str">
        <x:v>System integrators</x:v>
      </x:c>
      <x:c r="D33" s="2" t="str">
        <x:v>SME (USER&gt;1000)</x:v>
      </x:c>
      <x:c r="E33" s="2" t="str">
        <x:v>SIs</x:v>
      </x:c>
      <x:c r="F33" s="43" t="n">
        <x:v>127530</x:v>
      </x:c>
      <x:c r="G33" s="24" t="n">
        <x:v>127530</x:v>
      </x:c>
      <x:c r="H33" s="2" t="str">
        <x:f>IF(AND(ISNUMBER(G33),COUNTIFS($B$13:$B$54,B33,$C$13:$C$54,C33)=1,COUNTIFS($B$62:$B$68,B33)=1,COUNTIFS($J$13:$J$18,C33)=1),"Ready","Check amount or key")</x:f>
        <x:v>Ready</x:v>
      </x:c>
      <x:c r="I33" s="2"/>
      <x:c r="J33" s="2"/>
      <x:c r="K33" s="2"/>
    </x:row>
    <x:row r="34" ht="21" customHeight="1">
      <x:c r="A34" s="2"/>
      <x:c r="B34" s="2" t="str">
        <x:v>Source SME category</x:v>
      </x:c>
      <x:c r="C34" s="2" t="str">
        <x:v>Traditional resellers</x:v>
      </x:c>
      <x:c r="D34" s="2" t="str">
        <x:v>SME (USER&gt;1000)</x:v>
      </x:c>
      <x:c r="E34" s="2" t="str">
        <x:v>TRs</x:v>
      </x:c>
      <x:c r="F34" s="43" t="n">
        <x:v>183870</x:v>
      </x:c>
      <x:c r="G34" s="24" t="n">
        <x:v>183870</x:v>
      </x:c>
      <x:c r="H34" s="2" t="str">
        <x:f>IF(AND(ISNUMBER(G34),COUNTIFS($B$13:$B$54,B34,$C$13:$C$54,C34)=1,COUNTIFS($B$62:$B$68,B34)=1,COUNTIFS($J$13:$J$18,C34)=1),"Ready","Check amount or key")</x:f>
        <x:v>Ready</x:v>
      </x:c>
      <x:c r="I34" s="2"/>
      <x:c r="J34" s="2"/>
      <x:c r="K34" s="2"/>
    </x:row>
    <x:row r="35" ht="21" customHeight="1">
      <x:c r="A35" s="2"/>
      <x:c r="B35" s="2" t="str">
        <x:v>Source SME category</x:v>
      </x:c>
      <x:c r="C35" s="2" t="str">
        <x:v>Cloud resellers</x:v>
      </x:c>
      <x:c r="D35" s="2" t="str">
        <x:v>SME (USER&gt;1000)</x:v>
      </x:c>
      <x:c r="E35" s="2" t="str">
        <x:v>CRs</x:v>
      </x:c>
      <x:c r="F35" s="43" t="n">
        <x:v>258648</x:v>
      </x:c>
      <x:c r="G35" s="24" t="n">
        <x:v>258648</x:v>
      </x:c>
      <x:c r="H35" s="2" t="str">
        <x:f>IF(AND(ISNUMBER(G35),COUNTIFS($B$13:$B$54,B35,$C$13:$C$54,C35)=1,COUNTIFS($B$62:$B$68,B35)=1,COUNTIFS($J$13:$J$18,C35)=1),"Ready","Check amount or key")</x:f>
        <x:v>Ready</x:v>
      </x:c>
      <x:c r="I35" s="2"/>
      <x:c r="J35" s="2"/>
      <x:c r="K35" s="2"/>
    </x:row>
    <x:row r="36" ht="21" customHeight="1">
      <x:c r="A36" s="2"/>
      <x:c r="B36" s="2" t="str">
        <x:v>Source SME category</x:v>
      </x:c>
      <x:c r="C36" s="2" t="str">
        <x:v>Retailers</x:v>
      </x:c>
      <x:c r="D36" s="2" t="str">
        <x:v>SME (USER&gt;1000)</x:v>
      </x:c>
      <x:c r="E36" s="2" t="str">
        <x:v>Rs</x:v>
      </x:c>
      <x:c r="F36" s="43" t="n">
        <x:v>557226</x:v>
      </x:c>
      <x:c r="G36" s="24" t="n">
        <x:v>557226</x:v>
      </x:c>
      <x:c r="H36" s="2" t="str">
        <x:f>IF(AND(ISNUMBER(G36),COUNTIFS($B$13:$B$54,B36,$C$13:$C$54,C36)=1,COUNTIFS($B$62:$B$68,B36)=1,COUNTIFS($J$13:$J$18,C36)=1),"Ready","Check amount or key")</x:f>
        <x:v>Ready</x:v>
      </x:c>
      <x:c r="I36" s="2"/>
      <x:c r="J36" s="2"/>
      <x:c r="K36" s="2"/>
    </x:row>
    <x:row r="37" ht="21" customHeight="1">
      <x:c r="A37" s="2"/>
      <x:c r="B37" s="2" t="str">
        <x:v>Source SMB category</x:v>
      </x:c>
      <x:c r="C37" s="2" t="str">
        <x:v>Vendor direct</x:v>
      </x:c>
      <x:c r="D37" s="2" t="str">
        <x:v>SMB (USER&lt;1000)</x:v>
      </x:c>
      <x:c r="E37" s="2" t="str">
        <x:v>Vendor Direct</x:v>
      </x:c>
      <x:c r="F37" s="43" t="n">
        <x:v>180000</x:v>
      </x:c>
      <x:c r="G37" s="24" t="n">
        <x:v>180000</x:v>
      </x:c>
      <x:c r="H37" s="2" t="str">
        <x:f>IF(AND(ISNUMBER(G37),COUNTIFS($B$13:$B$54,B37,$C$13:$C$54,C37)=1,COUNTIFS($B$62:$B$68,B37)=1,COUNTIFS($J$13:$J$18,C37)=1),"Ready","Check amount or key")</x:f>
        <x:v>Ready</x:v>
      </x:c>
      <x:c r="I37" s="2"/>
      <x:c r="J37" s="2"/>
      <x:c r="K37" s="2"/>
    </x:row>
    <x:row r="38" ht="21" customHeight="1">
      <x:c r="A38" s="2"/>
      <x:c r="B38" s="2" t="str">
        <x:v>Source SMB category</x:v>
      </x:c>
      <x:c r="C38" s="2" t="str">
        <x:v>Value-added resellers</x:v>
      </x:c>
      <x:c r="D38" s="2" t="str">
        <x:v>SMB (USER&lt;1000)</x:v>
      </x:c>
      <x:c r="E38" s="2" t="str">
        <x:v>VARs</x:v>
      </x:c>
      <x:c r="F38" s="43" t="n">
        <x:v>469104</x:v>
      </x:c>
      <x:c r="G38" s="24" t="n">
        <x:v>469104</x:v>
      </x:c>
      <x:c r="H38" s="2" t="str">
        <x:f>IF(AND(ISNUMBER(G38),COUNTIFS($B$13:$B$54,B38,$C$13:$C$54,C38)=1,COUNTIFS($B$62:$B$68,B38)=1,COUNTIFS($J$13:$J$18,C38)=1),"Ready","Check amount or key")</x:f>
        <x:v>Ready</x:v>
      </x:c>
      <x:c r="I38" s="2"/>
      <x:c r="J38" s="2"/>
      <x:c r="K38" s="2"/>
    </x:row>
    <x:row r="39" ht="21" customHeight="1">
      <x:c r="A39" s="2"/>
      <x:c r="B39" s="2" t="str">
        <x:v>Source SMB category</x:v>
      </x:c>
      <x:c r="C39" s="2" t="str">
        <x:v>System integrators</x:v>
      </x:c>
      <x:c r="D39" s="2" t="str">
        <x:v>SMB (USER&lt;1000)</x:v>
      </x:c>
      <x:c r="E39" s="2" t="str">
        <x:v>SIs</x:v>
      </x:c>
      <x:c r="F39" s="43" t="n">
        <x:v>244470</x:v>
      </x:c>
      <x:c r="G39" s="24" t="n">
        <x:v>244470</x:v>
      </x:c>
      <x:c r="H39" s="2" t="str">
        <x:f>IF(AND(ISNUMBER(G39),COUNTIFS($B$13:$B$54,B39,$C$13:$C$54,C39)=1,COUNTIFS($B$62:$B$68,B39)=1,COUNTIFS($J$13:$J$18,C39)=1),"Ready","Check amount or key")</x:f>
        <x:v>Ready</x:v>
      </x:c>
      <x:c r="I39" s="2"/>
      <x:c r="J39" s="2"/>
      <x:c r="K39" s="2"/>
    </x:row>
    <x:row r="40" ht="21" customHeight="1">
      <x:c r="A40" s="2"/>
      <x:c r="B40" s="2" t="str">
        <x:v>Source SMB category</x:v>
      </x:c>
      <x:c r="C40" s="2" t="str">
        <x:v>Traditional resellers</x:v>
      </x:c>
      <x:c r="D40" s="2" t="str">
        <x:v>SMB (USER&lt;1000)</x:v>
      </x:c>
      <x:c r="E40" s="2" t="str">
        <x:v>TRs</x:v>
      </x:c>
      <x:c r="F40" s="43" t="n">
        <x:v>298206</x:v>
      </x:c>
      <x:c r="G40" s="24" t="n">
        <x:v>298206</x:v>
      </x:c>
      <x:c r="H40" s="2" t="str">
        <x:f>IF(AND(ISNUMBER(G40),COUNTIFS($B$13:$B$54,B40,$C$13:$C$54,C40)=1,COUNTIFS($B$62:$B$68,B40)=1,COUNTIFS($J$13:$J$18,C40)=1),"Ready","Check amount or key")</x:f>
        <x:v>Ready</x:v>
      </x:c>
      <x:c r="I40" s="2"/>
      <x:c r="J40" s="2"/>
      <x:c r="K40" s="2"/>
    </x:row>
    <x:row r="41" ht="21" customHeight="1">
      <x:c r="A41" s="2"/>
      <x:c r="B41" s="2" t="str">
        <x:v>Source SMB category</x:v>
      </x:c>
      <x:c r="C41" s="2" t="str">
        <x:v>Cloud resellers</x:v>
      </x:c>
      <x:c r="D41" s="2" t="str">
        <x:v>SMB (USER&lt;1000)</x:v>
      </x:c>
      <x:c r="E41" s="2" t="str">
        <x:v>CRs</x:v>
      </x:c>
      <x:c r="F41" s="43" t="n">
        <x:v>457980</x:v>
      </x:c>
      <x:c r="G41" s="24" t="n">
        <x:v>457980</x:v>
      </x:c>
      <x:c r="H41" s="2" t="str">
        <x:f>IF(AND(ISNUMBER(G41),COUNTIFS($B$13:$B$54,B41,$C$13:$C$54,C41)=1,COUNTIFS($B$62:$B$68,B41)=1,COUNTIFS($J$13:$J$18,C41)=1),"Ready","Check amount or key")</x:f>
        <x:v>Ready</x:v>
      </x:c>
      <x:c r="I41" s="2"/>
      <x:c r="J41" s="2"/>
      <x:c r="K41" s="2"/>
    </x:row>
    <x:row r="42" ht="21" customHeight="1">
      <x:c r="A42" s="2"/>
      <x:c r="B42" s="2" t="str">
        <x:v>Source SMB category</x:v>
      </x:c>
      <x:c r="C42" s="2" t="str">
        <x:v>Retailers</x:v>
      </x:c>
      <x:c r="D42" s="2" t="str">
        <x:v>SMB (USER&lt;1000)</x:v>
      </x:c>
      <x:c r="E42" s="2" t="str">
        <x:v>Rs</x:v>
      </x:c>
      <x:c r="F42" s="43" t="n">
        <x:v>372384</x:v>
      </x:c>
      <x:c r="G42" s="24" t="n">
        <x:v>372384</x:v>
      </x:c>
      <x:c r="H42" s="2" t="str">
        <x:f>IF(AND(ISNUMBER(G42),COUNTIFS($B$13:$B$54,B42,$C$13:$C$54,C42)=1,COUNTIFS($B$62:$B$68,B42)=1,COUNTIFS($J$13:$J$18,C42)=1),"Ready","Check amount or key")</x:f>
        <x:v>Ready</x:v>
      </x:c>
      <x:c r="I42" s="2"/>
      <x:c r="J42" s="2"/>
      <x:c r="K42" s="2"/>
    </x:row>
    <x:row r="43" ht="21" customHeight="1">
      <x:c r="A43" s="2"/>
      <x:c r="B43" s="2" t="str">
        <x:v>Defense</x:v>
      </x:c>
      <x:c r="C43" s="2" t="str">
        <x:v>Vendor direct</x:v>
      </x:c>
      <x:c r="D43" s="2" t="str">
        <x:v>Defense</x:v>
      </x:c>
      <x:c r="E43" s="2" t="str">
        <x:v>Vendor Direct</x:v>
      </x:c>
      <x:c r="F43" s="43" t="n">
        <x:v>900000</x:v>
      </x:c>
      <x:c r="G43" s="24" t="n">
        <x:v>900000</x:v>
      </x:c>
      <x:c r="H43" s="2" t="str">
        <x:f>IF(AND(ISNUMBER(G43),COUNTIFS($B$13:$B$54,B43,$C$13:$C$54,C43)=1,COUNTIFS($B$62:$B$68,B43)=1,COUNTIFS($J$13:$J$18,C43)=1),"Ready","Check amount or key")</x:f>
        <x:v>Ready</x:v>
      </x:c>
      <x:c r="I43" s="2"/>
      <x:c r="J43" s="2"/>
      <x:c r="K43" s="2"/>
    </x:row>
    <x:row r="44" ht="21" customHeight="1">
      <x:c r="A44" s="2"/>
      <x:c r="B44" s="2" t="str">
        <x:v>Defense</x:v>
      </x:c>
      <x:c r="C44" s="2" t="str">
        <x:v>Value-added resellers</x:v>
      </x:c>
      <x:c r="D44" s="2" t="str">
        <x:v>Defense</x:v>
      </x:c>
      <x:c r="E44" s="2" t="str">
        <x:v>VARs</x:v>
      </x:c>
      <x:c r="F44" s="43" t="n">
        <x:v>247440</x:v>
      </x:c>
      <x:c r="G44" s="24" t="n">
        <x:v>247440</x:v>
      </x:c>
      <x:c r="H44" s="2" t="str">
        <x:f>IF(AND(ISNUMBER(G44),COUNTIFS($B$13:$B$54,B44,$C$13:$C$54,C44)=1,COUNTIFS($B$62:$B$68,B44)=1,COUNTIFS($J$13:$J$18,C44)=1),"Ready","Check amount or key")</x:f>
        <x:v>Ready</x:v>
      </x:c>
      <x:c r="I44" s="2"/>
      <x:c r="J44" s="2"/>
      <x:c r="K44" s="2"/>
    </x:row>
    <x:row r="45" ht="21" customHeight="1">
      <x:c r="A45" s="2"/>
      <x:c r="B45" s="2" t="str">
        <x:v>Defense</x:v>
      </x:c>
      <x:c r="C45" s="2" t="str">
        <x:v>System integrators</x:v>
      </x:c>
      <x:c r="D45" s="2" t="str">
        <x:v>Defense</x:v>
      </x:c>
      <x:c r="E45" s="2" t="str">
        <x:v>SIs</x:v>
      </x:c>
      <x:c r="F45" s="43" t="n">
        <x:v>304200</x:v>
      </x:c>
      <x:c r="G45" s="24" t="n">
        <x:v>304200</x:v>
      </x:c>
      <x:c r="H45" s="2" t="str">
        <x:f>IF(AND(ISNUMBER(G45),COUNTIFS($B$13:$B$54,B45,$C$13:$C$54,C45)=1,COUNTIFS($B$62:$B$68,B45)=1,COUNTIFS($J$13:$J$18,C45)=1),"Ready","Check amount or key")</x:f>
        <x:v>Ready</x:v>
      </x:c>
      <x:c r="I45" s="2"/>
      <x:c r="J45" s="2"/>
      <x:c r="K45" s="2"/>
    </x:row>
    <x:row r="46" ht="21" customHeight="1">
      <x:c r="A46" s="2"/>
      <x:c r="B46" s="2" t="str">
        <x:v>Defense</x:v>
      </x:c>
      <x:c r="C46" s="2" t="str">
        <x:v>Traditional resellers</x:v>
      </x:c>
      <x:c r="D46" s="2" t="str">
        <x:v>Defense</x:v>
      </x:c>
      <x:c r="E46" s="2" t="str">
        <x:v>TRs</x:v>
      </x:c>
      <x:c r="F46" s="43" t="n">
        <x:v>277278</x:v>
      </x:c>
      <x:c r="G46" s="24" t="n">
        <x:v>277278</x:v>
      </x:c>
      <x:c r="H46" s="2" t="str">
        <x:f>IF(AND(ISNUMBER(G46),COUNTIFS($B$13:$B$54,B46,$C$13:$C$54,C46)=1,COUNTIFS($B$62:$B$68,B46)=1,COUNTIFS($J$13:$J$18,C46)=1),"Ready","Check amount or key")</x:f>
        <x:v>Ready</x:v>
      </x:c>
      <x:c r="I46" s="2"/>
      <x:c r="J46" s="2"/>
      <x:c r="K46" s="2"/>
    </x:row>
    <x:row r="47" ht="21" customHeight="1">
      <x:c r="A47" s="2"/>
      <x:c r="B47" s="2" t="str">
        <x:v>Defense</x:v>
      </x:c>
      <x:c r="C47" s="2" t="str">
        <x:v>Cloud resellers</x:v>
      </x:c>
      <x:c r="D47" s="2" t="str">
        <x:v>Defense</x:v>
      </x:c>
      <x:c r="E47" s="2" t="str">
        <x:v>CRs</x:v>
      </x:c>
      <x:c r="F47" s="43" t="n">
        <x:v>447600</x:v>
      </x:c>
      <x:c r="G47" s="24" t="n">
        <x:v>447600</x:v>
      </x:c>
      <x:c r="H47" s="2" t="str">
        <x:f>IF(AND(ISNUMBER(G47),COUNTIFS($B$13:$B$54,B47,$C$13:$C$54,C47)=1,COUNTIFS($B$62:$B$68,B47)=1,COUNTIFS($J$13:$J$18,C47)=1),"Ready","Check amount or key")</x:f>
        <x:v>Ready</x:v>
      </x:c>
      <x:c r="I47" s="2"/>
      <x:c r="J47" s="2"/>
      <x:c r="K47" s="2"/>
    </x:row>
    <x:row r="48" ht="21" customHeight="1">
      <x:c r="A48" s="2"/>
      <x:c r="B48" s="2" t="str">
        <x:v>Defense</x:v>
      </x:c>
      <x:c r="C48" s="2" t="str">
        <x:v>Retailers</x:v>
      </x:c>
      <x:c r="D48" s="2" t="str">
        <x:v>Defense</x:v>
      </x:c>
      <x:c r="E48" s="2" t="str">
        <x:v>Rs</x:v>
      </x:c>
      <x:c r="F48" s="43" t="n">
        <x:v>136680</x:v>
      </x:c>
      <x:c r="G48" s="24" t="n">
        <x:v>136680</x:v>
      </x:c>
      <x:c r="H48" s="2" t="str">
        <x:f>IF(AND(ISNUMBER(G48),COUNTIFS($B$13:$B$54,B48,$C$13:$C$54,C48)=1,COUNTIFS($B$62:$B$68,B48)=1,COUNTIFS($J$13:$J$18,C48)=1),"Ready","Check amount or key")</x:f>
        <x:v>Ready</x:v>
      </x:c>
      <x:c r="I48" s="2"/>
      <x:c r="J48" s="2"/>
      <x:c r="K48" s="2"/>
    </x:row>
    <x:row r="49" ht="21" customHeight="1">
      <x:c r="A49" s="2"/>
      <x:c r="B49" s="2" t="str">
        <x:v>Enterprise</x:v>
      </x:c>
      <x:c r="C49" s="2" t="str">
        <x:v>Vendor direct</x:v>
      </x:c>
      <x:c r="D49" s="2" t="str">
        <x:v>Enterprise</x:v>
      </x:c>
      <x:c r="E49" s="2" t="str">
        <x:v>Vendor Direct</x:v>
      </x:c>
      <x:c r="F49" s="43" t="n">
        <x:v>240000</x:v>
      </x:c>
      <x:c r="G49" s="24" t="n">
        <x:v>240000</x:v>
      </x:c>
      <x:c r="H49" s="2" t="str">
        <x:f>IF(AND(ISNUMBER(G49),COUNTIFS($B$13:$B$54,B49,$C$13:$C$54,C49)=1,COUNTIFS($B$62:$B$68,B49)=1,COUNTIFS($J$13:$J$18,C49)=1),"Ready","Check amount or key")</x:f>
        <x:v>Ready</x:v>
      </x:c>
      <x:c r="I49" s="2"/>
      <x:c r="J49" s="2"/>
      <x:c r="K49" s="2"/>
    </x:row>
    <x:row r="50" ht="21" customHeight="1">
      <x:c r="A50" s="2"/>
      <x:c r="B50" s="2" t="str">
        <x:v>Enterprise</x:v>
      </x:c>
      <x:c r="C50" s="2" t="str">
        <x:v>Value-added resellers</x:v>
      </x:c>
      <x:c r="D50" s="2" t="str">
        <x:v>Enterprise</x:v>
      </x:c>
      <x:c r="E50" s="2" t="str">
        <x:v>VARs</x:v>
      </x:c>
      <x:c r="F50" s="43" t="n">
        <x:v>504762</x:v>
      </x:c>
      <x:c r="G50" s="24" t="n">
        <x:v>504762</x:v>
      </x:c>
      <x:c r="H50" s="2" t="str">
        <x:f>IF(AND(ISNUMBER(G50),COUNTIFS($B$13:$B$54,B50,$C$13:$C$54,C50)=1,COUNTIFS($B$62:$B$68,B50)=1,COUNTIFS($J$13:$J$18,C50)=1),"Ready","Check amount or key")</x:f>
        <x:v>Ready</x:v>
      </x:c>
      <x:c r="I50" s="2"/>
      <x:c r="J50" s="2"/>
      <x:c r="K50" s="2"/>
    </x:row>
    <x:row r="51" ht="21" customHeight="1">
      <x:c r="A51" s="2"/>
      <x:c r="B51" s="2" t="str">
        <x:v>Enterprise</x:v>
      </x:c>
      <x:c r="C51" s="2" t="str">
        <x:v>System integrators</x:v>
      </x:c>
      <x:c r="D51" s="2" t="str">
        <x:v>Enterprise</x:v>
      </x:c>
      <x:c r="E51" s="2" t="str">
        <x:v>SIs</x:v>
      </x:c>
      <x:c r="F51" s="43" t="n">
        <x:v>315648</x:v>
      </x:c>
      <x:c r="G51" s="24" t="n">
        <x:v>315648</x:v>
      </x:c>
      <x:c r="H51" s="2" t="str">
        <x:f>IF(AND(ISNUMBER(G51),COUNTIFS($B$13:$B$54,B51,$C$13:$C$54,C51)=1,COUNTIFS($B$62:$B$68,B51)=1,COUNTIFS($J$13:$J$18,C51)=1),"Ready","Check amount or key")</x:f>
        <x:v>Ready</x:v>
      </x:c>
      <x:c r="I51" s="2"/>
      <x:c r="J51" s="2"/>
      <x:c r="K51" s="2"/>
    </x:row>
    <x:row r="52" ht="21" customHeight="1">
      <x:c r="A52" s="2"/>
      <x:c r="B52" s="2" t="str">
        <x:v>Enterprise</x:v>
      </x:c>
      <x:c r="C52" s="2" t="str">
        <x:v>Traditional resellers</x:v>
      </x:c>
      <x:c r="D52" s="2" t="str">
        <x:v>Enterprise</x:v>
      </x:c>
      <x:c r="E52" s="2" t="str">
        <x:v>TRs</x:v>
      </x:c>
      <x:c r="F52" s="43" t="n">
        <x:v>579396</x:v>
      </x:c>
      <x:c r="G52" s="24" t="n">
        <x:v>579396</x:v>
      </x:c>
      <x:c r="H52" s="2" t="str">
        <x:f>IF(AND(ISNUMBER(G52),COUNTIFS($B$13:$B$54,B52,$C$13:$C$54,C52)=1,COUNTIFS($B$62:$B$68,B52)=1,COUNTIFS($J$13:$J$18,C52)=1),"Ready","Check amount or key")</x:f>
        <x:v>Ready</x:v>
      </x:c>
      <x:c r="I52" s="2"/>
      <x:c r="J52" s="2"/>
      <x:c r="K52" s="2"/>
    </x:row>
    <x:row r="53" ht="21" customHeight="1">
      <x:c r="A53" s="2"/>
      <x:c r="B53" s="2" t="str">
        <x:v>Enterprise</x:v>
      </x:c>
      <x:c r="C53" s="2" t="str">
        <x:v>Cloud resellers</x:v>
      </x:c>
      <x:c r="D53" s="2" t="str">
        <x:v>Enterprise</x:v>
      </x:c>
      <x:c r="E53" s="2" t="str">
        <x:v>CRs</x:v>
      </x:c>
      <x:c r="F53" s="43" t="n">
        <x:v>209670</x:v>
      </x:c>
      <x:c r="G53" s="24" t="n">
        <x:v>209670</x:v>
      </x:c>
      <x:c r="H53" s="2" t="str">
        <x:f>IF(AND(ISNUMBER(G53),COUNTIFS($B$13:$B$54,B53,$C$13:$C$54,C53)=1,COUNTIFS($B$62:$B$68,B53)=1,COUNTIFS($J$13:$J$18,C53)=1),"Ready","Check amount or key")</x:f>
        <x:v>Ready</x:v>
      </x:c>
      <x:c r="I53" s="2"/>
      <x:c r="J53" s="2"/>
      <x:c r="K53" s="2"/>
    </x:row>
    <x:row r="54" ht="21" customHeight="1">
      <x:c r="A54" s="2"/>
      <x:c r="B54" s="2" t="str">
        <x:v>Enterprise</x:v>
      </x:c>
      <x:c r="C54" s="2" t="str">
        <x:v>Retailers</x:v>
      </x:c>
      <x:c r="D54" s="2" t="str">
        <x:v>Enterprise</x:v>
      </x:c>
      <x:c r="E54" s="2" t="str">
        <x:v>Rs</x:v>
      </x:c>
      <x:c r="F54" s="43" t="n">
        <x:v>405606</x:v>
      </x:c>
      <x:c r="G54" s="24" t="n">
        <x:v>405606</x:v>
      </x:c>
      <x:c r="H54" s="2" t="str">
        <x:f>IF(AND(ISNUMBER(G54),COUNTIFS($B$13:$B$54,B54,$C$13:$C$54,C54)=1,COUNTIFS($B$62:$B$68,B54)=1,COUNTIFS($J$13:$J$18,C54)=1),"Ready","Check amount or key")</x:f>
        <x:v>Ready</x:v>
      </x:c>
      <x:c r="I54" s="2"/>
      <x:c r="J54" s="2"/>
      <x:c r="K54" s="2"/>
    </x:row>
    <x:row r="55" ht="21" customHeight="1">
      <x:c r="A55" s="2"/>
      <x:c r="B55" s="2"/>
      <x:c r="C55" s="2"/>
      <x:c r="D55" s="2"/>
      <x:c r="E55" s="2"/>
      <x:c r="F55" s="37"/>
      <x:c r="G55" s="37"/>
      <x:c r="H55" s="2"/>
      <x:c r="I55" s="2"/>
      <x:c r="J55" s="2"/>
      <x:c r="K55" s="2"/>
    </x:row>
    <x:row r="56" ht="21" customHeight="1">
      <x:c r="A56" s="2"/>
      <x:c r="B56" s="27" t="str">
        <x:v>Source stated total</x:v>
      </x:c>
      <x:c r="C56" s="27"/>
      <x:c r="D56" s="27"/>
      <x:c r="E56" s="27"/>
      <x:c r="F56" s="35" t="n">
        <x:v>15278394</x:v>
      </x:c>
      <x:c r="G56" s="35" t="n">
        <x:f>IF(COUNT(G13:G54)=42,SUM(G13:G54),"n.a.")</x:f>
        <x:v>15278394</x:v>
      </x:c>
      <x:c r="H56" s="27"/>
      <x:c r="I56" s="2"/>
      <x:c r="J56" s="2"/>
      <x:c r="K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1" customHeight="1">
      <x:c r="A59" s="2"/>
      <x:c r="B59" s="29" t="str">
        <x:v>Comparable segment-market estimates</x:v>
      </x:c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1" customHeight="1">
      <x:c r="A60" s="2"/>
      <x:c r="B60" s="5" t="str">
        <x:v>Use whole segment-market estimates, including own sell-out, for the same scope, currency and period. Estimates are not company invoices.</x:v>
      </x:c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36" customHeight="1">
      <x:c r="A61" s="2"/>
      <x:c r="B61" s="17" t="str">
        <x:v>Working customer group</x:v>
      </x:c>
      <x:c r="C61" s="18" t="str">
        <x:v>Source customer label</x:v>
      </x:c>
      <x:c r="D61" s="18" t="str">
        <x:v>Author market estimate</x:v>
      </x:c>
      <x:c r="E61" s="18" t="str">
        <x:v>Working market estimate</x:v>
      </x:c>
      <x:c r="F61" s="19" t="str">
        <x:v>Input check</x:v>
      </x:c>
      <x:c r="G61" s="2"/>
      <x:c r="H61" s="2"/>
      <x:c r="I61" s="2"/>
      <x:c r="J61" s="2"/>
      <x:c r="K61" s="2"/>
    </x:row>
    <x:row r="62" ht="21" customHeight="1">
      <x:c r="A62" s="2"/>
      <x:c r="B62" s="2" t="str">
        <x:v>Healthcare</x:v>
      </x:c>
      <x:c r="C62" s="2" t="str">
        <x:v>Healthcare</x:v>
      </x:c>
      <x:c r="D62" s="43" t="n">
        <x:v>11000000</x:v>
      </x:c>
      <x:c r="E62" s="24" t="n">
        <x:v>11000000</x:v>
      </x:c>
      <x:c r="F62" s="2" t="str">
        <x:f>IF(AND(ISNUMBER(E62),E62&gt;0,COUNTIFS($B$62:$B$68,B62)=1),"Ready","Check estimate or key")</x:f>
        <x:v>Ready</x:v>
      </x:c>
      <x:c r="G62" s="2"/>
      <x:c r="H62" s="2"/>
      <x:c r="I62" s="2"/>
      <x:c r="J62" s="2"/>
      <x:c r="K62" s="2"/>
    </x:row>
    <x:row r="63" ht="21" customHeight="1">
      <x:c r="A63" s="2"/>
      <x:c r="B63" s="2" t="str">
        <x:v>Education</x:v>
      </x:c>
      <x:c r="C63" s="2" t="str">
        <x:v>Education</x:v>
      </x:c>
      <x:c r="D63" s="43" t="n">
        <x:v>9000000</x:v>
      </x:c>
      <x:c r="E63" s="24" t="n">
        <x:v>9000000</x:v>
      </x:c>
      <x:c r="F63" s="2" t="str">
        <x:f>IF(AND(ISNUMBER(E63),E63&gt;0,COUNTIFS($B$62:$B$68,B63)=1),"Ready","Check estimate or key")</x:f>
        <x:v>Ready</x:v>
      </x:c>
      <x:c r="G63" s="2"/>
      <x:c r="H63" s="2"/>
      <x:c r="I63" s="2"/>
      <x:c r="J63" s="2"/>
      <x:c r="K63" s="2"/>
    </x:row>
    <x:row r="64" ht="21" customHeight="1">
      <x:c r="A64" s="2"/>
      <x:c r="B64" s="2" t="str">
        <x:v>Government</x:v>
      </x:c>
      <x:c r="C64" s="2" t="str">
        <x:v>Government</x:v>
      </x:c>
      <x:c r="D64" s="43" t="n">
        <x:v>12000000</x:v>
      </x:c>
      <x:c r="E64" s="24" t="n">
        <x:v>12000000</x:v>
      </x:c>
      <x:c r="F64" s="2" t="str">
        <x:f>IF(AND(ISNUMBER(E64),E64&gt;0,COUNTIFS($B$62:$B$68,B64)=1),"Ready","Check estimate or key")</x:f>
        <x:v>Ready</x:v>
      </x:c>
      <x:c r="G64" s="2"/>
      <x:c r="H64" s="2"/>
      <x:c r="I64" s="2"/>
      <x:c r="J64" s="2"/>
      <x:c r="K64" s="2"/>
    </x:row>
    <x:row r="65" ht="21" customHeight="1">
      <x:c r="A65" s="2"/>
      <x:c r="B65" s="2" t="str">
        <x:v>Source SME category</x:v>
      </x:c>
      <x:c r="C65" s="2" t="str">
        <x:v>SME (USER&gt;1000)</x:v>
      </x:c>
      <x:c r="D65" s="43" t="n">
        <x:v>3000000</x:v>
      </x:c>
      <x:c r="E65" s="24" t="n">
        <x:v>3000000</x:v>
      </x:c>
      <x:c r="F65" s="2" t="str">
        <x:f>IF(AND(ISNUMBER(E65),E65&gt;0,COUNTIFS($B$62:$B$68,B65)=1),"Ready","Check estimate or key")</x:f>
        <x:v>Ready</x:v>
      </x:c>
      <x:c r="G65" s="2"/>
      <x:c r="H65" s="2"/>
      <x:c r="I65" s="2"/>
      <x:c r="J65" s="2"/>
      <x:c r="K65" s="2"/>
    </x:row>
    <x:row r="66" ht="21" customHeight="1">
      <x:c r="A66" s="2"/>
      <x:c r="B66" s="2" t="str">
        <x:v>Source SMB category</x:v>
      </x:c>
      <x:c r="C66" s="2" t="str">
        <x:v>SMB (USER&lt;1000)</x:v>
      </x:c>
      <x:c r="D66" s="43" t="n">
        <x:v>4000000</x:v>
      </x:c>
      <x:c r="E66" s="24" t="n">
        <x:v>4000000</x:v>
      </x:c>
      <x:c r="F66" s="2" t="str">
        <x:f>IF(AND(ISNUMBER(E66),E66&gt;0,COUNTIFS($B$62:$B$68,B66)=1),"Ready","Check estimate or key")</x:f>
        <x:v>Ready</x:v>
      </x:c>
      <x:c r="G66" s="2"/>
      <x:c r="H66" s="2"/>
      <x:c r="I66" s="2"/>
      <x:c r="J66" s="2"/>
      <x:c r="K66" s="2"/>
    </x:row>
    <x:row r="67" ht="21" customHeight="1">
      <x:c r="A67" s="2"/>
      <x:c r="B67" s="2" t="str">
        <x:v>Defense</x:v>
      </x:c>
      <x:c r="C67" s="2" t="str">
        <x:v>Defense</x:v>
      </x:c>
      <x:c r="D67" s="43" t="n">
        <x:v>70000000</x:v>
      </x:c>
      <x:c r="E67" s="24" t="n">
        <x:v>70000000</x:v>
      </x:c>
      <x:c r="F67" s="2" t="str">
        <x:f>IF(AND(ISNUMBER(E67),E67&gt;0,COUNTIFS($B$62:$B$68,B67)=1),"Ready","Check estimate or key")</x:f>
        <x:v>Ready</x:v>
      </x:c>
      <x:c r="G67" s="2"/>
      <x:c r="H67" s="2"/>
      <x:c r="I67" s="2"/>
      <x:c r="J67" s="2"/>
      <x:c r="K67" s="2"/>
    </x:row>
    <x:row r="68" ht="21" customHeight="1">
      <x:c r="A68" s="2"/>
      <x:c r="B68" s="2" t="str">
        <x:v>Enterprise</x:v>
      </x:c>
      <x:c r="C68" s="2" t="str">
        <x:v>Enterprise</x:v>
      </x:c>
      <x:c r="D68" s="43" t="n">
        <x:v>7000000</x:v>
      </x:c>
      <x:c r="E68" s="24" t="n">
        <x:v>7000000</x:v>
      </x:c>
      <x:c r="F68" s="2" t="str">
        <x:f>IF(AND(ISNUMBER(E68),E68&gt;0,COUNTIFS($B$62:$B$68,B68)=1),"Ready","Check estimate or key")</x:f>
        <x:v>Ready</x:v>
      </x:c>
      <x:c r="G68" s="2"/>
      <x:c r="H68" s="2"/>
      <x:c r="I68" s="2"/>
      <x:c r="J68" s="2"/>
      <x:c r="K68" s="2"/>
    </x:row>
    <x:row r="69" ht="21" customHeight="1">
      <x:c r="A69" s="2"/>
      <x:c r="B69" s="2"/>
      <x:c r="C69" s="2"/>
      <x:c r="D69" s="37"/>
      <x:c r="E69" s="37"/>
      <x:c r="F69" s="2"/>
      <x:c r="G69" s="2"/>
      <x:c r="H69" s="2"/>
      <x:c r="I69" s="2"/>
      <x:c r="J69" s="2"/>
      <x:c r="K69" s="2"/>
    </x:row>
    <x:row r="70" ht="21" customHeight="1">
      <x:c r="A70" s="2"/>
      <x:c r="B70" s="27" t="str">
        <x:v>Source stated market total</x:v>
      </x:c>
      <x:c r="C70" s="27"/>
      <x:c r="D70" s="35" t="n">
        <x:v>116000000</x:v>
      </x:c>
      <x:c r="E70" s="35" t="n">
        <x:f>IF(COUNTIFS(F62:F68,"Ready")=7,SUM(E62:E68),"n.a.")</x:f>
        <x:v>116000000</x:v>
      </x:c>
      <x:c r="F70" s="27"/>
      <x:c r="G70" s="2"/>
      <x:c r="H70" s="2"/>
      <x:c r="I70" s="2"/>
      <x:c r="J70" s="2"/>
      <x:c r="K70" s="2"/>
    </x:row>
    <x:row r="71" ht="21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1" customHeight="1">
      <x:c r="A72" s="2"/>
      <x:c r="B72" s="29" t="str">
        <x:v>Source definitions and limits</x:v>
      </x:c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1" customHeight="1">
      <x:c r="A73" s="2"/>
      <x:c r="B73" s="5" t="str">
        <x:v>The source SME label is USER&gt;1000 and SMB is USER&lt;1000. Exactly 1,000 is unassigned. These are not universal definitions.</x:v>
      </x:c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1" customHeight="1">
      <x:c r="A74" s="2"/>
      <x:c r="B74" s="5" t="str">
        <x:v>The company table says CRs; the comparator says CSPs for the identical numeric column. This does not make the terms universal synonyms.</x:v>
      </x:c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1" customHeight="1">
      <x:c r="A75" s="2"/>
      <x:c r="B75" s="5" t="str">
        <x:v>Treat the seven source groups as non-overlapping teaching categories. Define a classification hierarchy for your own customers.</x:v>
      </x:c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1" customHeight="1">
      <x:c r="A76" s="2"/>
      <x:c r="B76" s="5" t="str">
        <x:v>The source share grid is rounded. Some nearby narrative claims do not follow the native amounts; this workbook recalculates from amounts.</x:v>
      </x:c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1" customHeight="1">
      <x:c r="A77" s="2"/>
      <x:c r="B77" s="5" t="str">
        <x:v>Vendor-direct business is assumed completed by the distributor. A commercial channel group is not another amount to add.</x:v>
      </x:c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1" customHeight="1">
      <x:c r="A78" s="2"/>
      <x:c r="B78" s="5" t="str">
        <x:v>Neither source period, currency code nor market-data provenance is provided. The working period and USD labels are explicit assumptions.</x:v>
      </x:c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1" customHeight="1">
      <x:c r="A79" s="2"/>
      <x:c r="B79" s="5" t="str">
        <x:v>The AI Edition’s $10 million ARR example is a separate dataset. Do not combine ARR, period revenue and product quantities.</x:v>
      </x:c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1" customHeight="1">
      <x:c r="A80" s="2"/>
      <x:c r="B80" s="5" t="str">
        <x:v>A small share is a question to investigate. It is not proof of demand, partner quality or a need to recruit.</x:v>
      </x:c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1" customHeight="1">
      <x:c r="A81" s="2"/>
      <x:c r="B81" s="5" t="str">
        <x:v>Use lawfully obtained market information. Do not seek or share confidential competitor prices, bids or pipeline.</x:v>
      </x:c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1" customHeight="1">
      <x:c r="A82" s="2"/>
      <x:c r="B82" s="5" t="str">
        <x:v>Here, Market means the whole segment market including company sales. If your estimate covers competitors only, add own sales once to form the whole market.</x:v>
      </x:c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1" customHeight="1">
      <x:c r="A83" s="2"/>
      <x:c r="B83" s="5" t="str">
        <x:v>The source chart stacks own sales with Market, whose scope is not stated. A competitors-only 3m estimate gives SME 40.11%; this workbook assumes a whole-market 3m.</x:v>
      </x:c>
      <x:c r="C83" s="2"/>
      <x:c r="D83" s="2"/>
      <x:c r="E83" s="2"/>
      <x:c r="F83" s="2"/>
      <x:c r="G83" s="2"/>
      <x:c r="H83" s="2"/>
      <x:c r="I83" s="2"/>
      <x:c r="J83" s="2"/>
      <x:c r="K83" s="2"/>
    </x:row>
  </x:sheetData>
  <x:conditionalFormatting sqref="H13:H54">
    <x:cfRule type="notContainsText" dxfId="0" priority="1" text="Ready"/>
  </x:conditionalFormatting>
  <x:conditionalFormatting sqref="F62:F68">
    <x:cfRule type="notContainsText" dxfId="1" priority="2" text="Ready"/>
  </x:conditionalFormatting>
  <x:dataValidations count="2">
    <x:dataValidation type="list" sqref="B13:B54">
      <x:formula1>"Healthcare,Education,Government,Source SME category,Source SMB category,Defense,Enterprise"</x:formula1>
    </x:dataValidation>
    <x:dataValidation type="list" sqref="C13:C54">
      <x:formula1>"Vendor direct,Value-added resellers,System integrators,Traditional resellers,Cloud resellers,Retailers"</x:formula1>
    </x:dataValidation>
  </x:dataValidations>
  <x:pageMargins left="0.7" right="0.7" top="0.75" bottom="0.75" header="0.3" footer="0.3"/>
</x:worksheet>
</file>